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登分表" sheetId="1" r:id="rId1"/>
  </sheets>
  <definedNames>
    <definedName name="_xlnm._FilterDatabase" localSheetId="0" hidden="1">登分表!$A$3:$G$146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<sst xmlns="http://schemas.openxmlformats.org/spreadsheetml/2006/main" count="516" uniqueCount="24">
  <si>
    <t>附件</t>
  </si>
  <si>
    <t>伊金霍洛旗2026年度事业单位公开引进高层次人才和紧缺专业人才面试成绩
及进入资格复审、体检、考察范围人员名单</t>
  </si>
  <si>
    <t>序号</t>
  </si>
  <si>
    <t>引进单位</t>
  </si>
  <si>
    <t>岗位名称</t>
  </si>
  <si>
    <t>考生姓名</t>
  </si>
  <si>
    <t>准考证号</t>
  </si>
  <si>
    <t>面试成绩</t>
  </si>
  <si>
    <t>是否进入资格
复审、体检、
考察范围</t>
  </si>
  <si>
    <t>伊金霍洛旗人民政府办公室综合保障中心</t>
  </si>
  <si>
    <t>文字综合岗</t>
  </si>
  <si>
    <t>缺考</t>
  </si>
  <si>
    <t>否</t>
  </si>
  <si>
    <t>是</t>
  </si>
  <si>
    <t>中共伊金霍洛旗委党校</t>
  </si>
  <si>
    <t>教师岗1</t>
  </si>
  <si>
    <t>教师岗2</t>
  </si>
  <si>
    <t>鄂尔多斯蒙苏经济开发区综合保障中心</t>
  </si>
  <si>
    <t>安全管理岗</t>
  </si>
  <si>
    <t>伊金霍洛旗医疗保险服务中心</t>
  </si>
  <si>
    <t>医保信息技术岗</t>
  </si>
  <si>
    <t>基金财务岗</t>
  </si>
  <si>
    <t>伊金霍洛旗统计综合服务中心</t>
  </si>
  <si>
    <t>统计岗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</si>
</sst>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6"/>
  <sheetViews>
    <sheetView tabSelected="1" zoomScaleSheetLayoutView="84" workbookViewId="0">
      <selection activeCell="J11" sqref="J11"/>
    </sheetView>
  </sheetViews>
  <sheetFormatPr defaultColWidth="9.55833333333333" defaultRowHeight="17" customHeight="1" outlineLevelCol="6"/>
  <cols>
    <col min="1" max="1" width="8.63333333333333" customWidth="1"/>
    <col min="2" max="2" width="37.875" customWidth="1"/>
    <col min="3" max="3" width="19.2583333333333" customWidth="1"/>
    <col min="4" max="4" width="11.825" customWidth="1"/>
    <col min="5" max="5" width="18.8" customWidth="1"/>
    <col min="6" max="6" width="21.65" customWidth="1"/>
    <col min="7" max="7" width="15.0666666666667" customWidth="1"/>
  </cols>
  <sheetData>
    <row r="1" customHeight="1" spans="1:7">
      <c r="A1" t="s">
        <v>0</v>
      </c>
    </row>
    <row r="2" ht="56" customHeight="1" spans="1:7">
      <c r="A2" s="3" t="s">
        <v>1</v>
      </c>
      <c r="B2" s="3"/>
      <c r="C2" s="3"/>
      <c r="D2" s="4"/>
      <c r="E2" s="4"/>
      <c r="F2" s="5"/>
      <c r="G2" s="4"/>
    </row>
    <row r="3" s="1" customFormat="1" ht="42.7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s="2" customFormat="1" ht="22" customHeight="1" spans="1:7">
      <c r="A4" s="8">
        <v>1</v>
      </c>
      <c r="B4" s="8" t="s">
        <v>9</v>
      </c>
      <c r="C4" s="8" t="s">
        <v>10</v>
      </c>
      <c r="D4" s="8" t="str">
        <f>"乌音嘎"</f>
        <v>乌音嘎</v>
      </c>
      <c r="E4" s="8" t="str">
        <f>"15011010201"</f>
        <v>15011010201</v>
      </c>
      <c r="F4" s="8" t="s">
        <v>11</v>
      </c>
      <c r="G4" s="8" t="s">
        <v>12</v>
      </c>
    </row>
    <row r="5" s="2" customFormat="1" ht="22" customHeight="1" spans="1:7">
      <c r="A5" s="8">
        <v>2</v>
      </c>
      <c r="B5" s="8" t="s">
        <v>9</v>
      </c>
      <c r="C5" s="8" t="s">
        <v>10</v>
      </c>
      <c r="D5" s="8" t="str">
        <f>"乌仁其其格"</f>
        <v>乌仁其其格</v>
      </c>
      <c r="E5" s="8" t="str">
        <f>"15011010202"</f>
        <v>15011010202</v>
      </c>
      <c r="F5" s="8" t="s">
        <v>11</v>
      </c>
      <c r="G5" s="8" t="s">
        <v>12</v>
      </c>
    </row>
    <row r="6" s="2" customFormat="1" ht="22" customHeight="1" spans="1:7">
      <c r="A6" s="8">
        <v>3</v>
      </c>
      <c r="B6" s="8" t="s">
        <v>9</v>
      </c>
      <c r="C6" s="8" t="s">
        <v>10</v>
      </c>
      <c r="D6" s="8" t="str">
        <f>"给力本"</f>
        <v>给力本</v>
      </c>
      <c r="E6" s="8" t="str">
        <f>"15011010203"</f>
        <v>15011010203</v>
      </c>
      <c r="F6" s="8">
        <v>80.78</v>
      </c>
      <c r="G6" s="8" t="s">
        <v>12</v>
      </c>
    </row>
    <row r="7" s="2" customFormat="1" ht="22" customHeight="1" spans="1:7">
      <c r="A7" s="8">
        <v>4</v>
      </c>
      <c r="B7" s="8" t="s">
        <v>9</v>
      </c>
      <c r="C7" s="8" t="s">
        <v>10</v>
      </c>
      <c r="D7" s="8" t="str">
        <f>"赵娜"</f>
        <v>赵娜</v>
      </c>
      <c r="E7" s="8" t="str">
        <f>"15011010204"</f>
        <v>15011010204</v>
      </c>
      <c r="F7" s="8" t="s">
        <v>11</v>
      </c>
      <c r="G7" s="8" t="s">
        <v>12</v>
      </c>
    </row>
    <row r="8" s="2" customFormat="1" ht="22" customHeight="1" spans="1:7">
      <c r="A8" s="8">
        <v>5</v>
      </c>
      <c r="B8" s="8" t="s">
        <v>9</v>
      </c>
      <c r="C8" s="8" t="s">
        <v>10</v>
      </c>
      <c r="D8" s="8" t="str">
        <f>"王月姮"</f>
        <v>王月姮</v>
      </c>
      <c r="E8" s="8" t="str">
        <f>"15011010205"</f>
        <v>15011010205</v>
      </c>
      <c r="F8" s="8">
        <v>75.96</v>
      </c>
      <c r="G8" s="8" t="s">
        <v>12</v>
      </c>
    </row>
    <row r="9" s="2" customFormat="1" ht="22" customHeight="1" spans="1:7">
      <c r="A9" s="8">
        <v>6</v>
      </c>
      <c r="B9" s="8" t="s">
        <v>9</v>
      </c>
      <c r="C9" s="8" t="s">
        <v>10</v>
      </c>
      <c r="D9" s="8" t="str">
        <f>"阿雅娜"</f>
        <v>阿雅娜</v>
      </c>
      <c r="E9" s="8" t="str">
        <f>"15011010206"</f>
        <v>15011010206</v>
      </c>
      <c r="F9" s="8">
        <v>74.82</v>
      </c>
      <c r="G9" s="8" t="s">
        <v>12</v>
      </c>
    </row>
    <row r="10" s="2" customFormat="1" ht="22" customHeight="1" spans="1:7">
      <c r="A10" s="8">
        <v>7</v>
      </c>
      <c r="B10" s="8" t="s">
        <v>9</v>
      </c>
      <c r="C10" s="8" t="s">
        <v>10</v>
      </c>
      <c r="D10" s="8" t="str">
        <f>"莫希叶乐"</f>
        <v>莫希叶乐</v>
      </c>
      <c r="E10" s="8" t="str">
        <f>"15011010207"</f>
        <v>15011010207</v>
      </c>
      <c r="F10" s="8">
        <v>72.28</v>
      </c>
      <c r="G10" s="8" t="s">
        <v>12</v>
      </c>
    </row>
    <row r="11" s="2" customFormat="1" ht="22" customHeight="1" spans="1:7">
      <c r="A11" s="8">
        <v>8</v>
      </c>
      <c r="B11" s="8" t="s">
        <v>9</v>
      </c>
      <c r="C11" s="8" t="s">
        <v>10</v>
      </c>
      <c r="D11" s="8" t="str">
        <f>"尚宁宁"</f>
        <v>尚宁宁</v>
      </c>
      <c r="E11" s="8" t="str">
        <f>"15011010208"</f>
        <v>15011010208</v>
      </c>
      <c r="F11" s="8" t="s">
        <v>11</v>
      </c>
      <c r="G11" s="8" t="s">
        <v>12</v>
      </c>
    </row>
    <row r="12" s="2" customFormat="1" ht="22" customHeight="1" spans="1:7">
      <c r="A12" s="8">
        <v>9</v>
      </c>
      <c r="B12" s="8" t="s">
        <v>9</v>
      </c>
      <c r="C12" s="8" t="s">
        <v>10</v>
      </c>
      <c r="D12" s="8" t="str">
        <f>"赵玥"</f>
        <v>赵玥</v>
      </c>
      <c r="E12" s="8" t="str">
        <f>"15011010209"</f>
        <v>15011010209</v>
      </c>
      <c r="F12" s="8">
        <v>79.26</v>
      </c>
      <c r="G12" s="8" t="s">
        <v>12</v>
      </c>
    </row>
    <row r="13" s="2" customFormat="1" ht="22" customHeight="1" spans="1:7">
      <c r="A13" s="8">
        <v>10</v>
      </c>
      <c r="B13" s="8" t="s">
        <v>9</v>
      </c>
      <c r="C13" s="8" t="s">
        <v>10</v>
      </c>
      <c r="D13" s="8" t="str">
        <f>"孟根乌拉"</f>
        <v>孟根乌拉</v>
      </c>
      <c r="E13" s="8" t="str">
        <f>"15011010210"</f>
        <v>15011010210</v>
      </c>
      <c r="F13" s="8" t="s">
        <v>11</v>
      </c>
      <c r="G13" s="8" t="s">
        <v>12</v>
      </c>
    </row>
    <row r="14" s="2" customFormat="1" ht="22" customHeight="1" spans="1:7">
      <c r="A14" s="8">
        <v>11</v>
      </c>
      <c r="B14" s="8" t="s">
        <v>9</v>
      </c>
      <c r="C14" s="8" t="s">
        <v>10</v>
      </c>
      <c r="D14" s="8" t="str">
        <f>"希勒"</f>
        <v>希勒</v>
      </c>
      <c r="E14" s="8" t="str">
        <f>"15011010211"</f>
        <v>15011010211</v>
      </c>
      <c r="F14" s="8" t="s">
        <v>11</v>
      </c>
      <c r="G14" s="8" t="s">
        <v>12</v>
      </c>
    </row>
    <row r="15" s="2" customFormat="1" ht="22" customHeight="1" spans="1:7">
      <c r="A15" s="8">
        <v>12</v>
      </c>
      <c r="B15" s="8" t="s">
        <v>9</v>
      </c>
      <c r="C15" s="8" t="s">
        <v>10</v>
      </c>
      <c r="D15" s="8" t="str">
        <f>"张惠"</f>
        <v>张惠</v>
      </c>
      <c r="E15" s="8" t="str">
        <f>"15011010212"</f>
        <v>15011010212</v>
      </c>
      <c r="F15" s="9">
        <v>79.3</v>
      </c>
      <c r="G15" s="8" t="s">
        <v>12</v>
      </c>
    </row>
    <row r="16" s="2" customFormat="1" ht="22" customHeight="1" spans="1:7">
      <c r="A16" s="8">
        <v>13</v>
      </c>
      <c r="B16" s="8" t="s">
        <v>9</v>
      </c>
      <c r="C16" s="8" t="s">
        <v>10</v>
      </c>
      <c r="D16" s="8" t="str">
        <f>"哈斯夫"</f>
        <v>哈斯夫</v>
      </c>
      <c r="E16" s="8" t="str">
        <f>"15011010213"</f>
        <v>15011010213</v>
      </c>
      <c r="F16" s="8" t="s">
        <v>11</v>
      </c>
      <c r="G16" s="8" t="s">
        <v>12</v>
      </c>
    </row>
    <row r="17" s="2" customFormat="1" ht="22" customHeight="1" spans="1:7">
      <c r="A17" s="8">
        <v>14</v>
      </c>
      <c r="B17" s="8" t="s">
        <v>9</v>
      </c>
      <c r="C17" s="8" t="s">
        <v>10</v>
      </c>
      <c r="D17" s="8" t="str">
        <f>"赫都兰"</f>
        <v>赫都兰</v>
      </c>
      <c r="E17" s="8" t="str">
        <f>"15011010214"</f>
        <v>15011010214</v>
      </c>
      <c r="F17" s="8">
        <v>82.26</v>
      </c>
      <c r="G17" s="8" t="s">
        <v>13</v>
      </c>
    </row>
    <row r="18" s="2" customFormat="1" ht="22" customHeight="1" spans="1:7">
      <c r="A18" s="8">
        <v>15</v>
      </c>
      <c r="B18" s="8" t="s">
        <v>9</v>
      </c>
      <c r="C18" s="8" t="s">
        <v>10</v>
      </c>
      <c r="D18" s="8" t="str">
        <f>"白雪钰"</f>
        <v>白雪钰</v>
      </c>
      <c r="E18" s="8" t="str">
        <f>"15011010215"</f>
        <v>15011010215</v>
      </c>
      <c r="F18" s="9">
        <v>77.5</v>
      </c>
      <c r="G18" s="8" t="s">
        <v>12</v>
      </c>
    </row>
    <row r="19" s="2" customFormat="1" ht="22" customHeight="1" spans="1:7">
      <c r="A19" s="8">
        <v>16</v>
      </c>
      <c r="B19" s="8" t="s">
        <v>9</v>
      </c>
      <c r="C19" s="8" t="s">
        <v>10</v>
      </c>
      <c r="D19" s="8" t="str">
        <f>"阿丽娅"</f>
        <v>阿丽娅</v>
      </c>
      <c r="E19" s="8" t="str">
        <f>"15011010216"</f>
        <v>15011010216</v>
      </c>
      <c r="F19" s="8" t="s">
        <v>11</v>
      </c>
      <c r="G19" s="8" t="s">
        <v>12</v>
      </c>
    </row>
    <row r="20" s="2" customFormat="1" ht="22" customHeight="1" spans="1:7">
      <c r="A20" s="8">
        <v>17</v>
      </c>
      <c r="B20" s="8" t="s">
        <v>14</v>
      </c>
      <c r="C20" s="8" t="s">
        <v>15</v>
      </c>
      <c r="D20" s="8" t="str">
        <f>"孟映彤"</f>
        <v>孟映彤</v>
      </c>
      <c r="E20" s="8" t="str">
        <f>"15011020101"</f>
        <v>15011020101</v>
      </c>
      <c r="F20" s="8" t="s">
        <v>11</v>
      </c>
      <c r="G20" s="8" t="s">
        <v>12</v>
      </c>
    </row>
    <row r="21" s="2" customFormat="1" ht="22" customHeight="1" spans="1:7">
      <c r="A21" s="8">
        <v>18</v>
      </c>
      <c r="B21" s="8" t="s">
        <v>14</v>
      </c>
      <c r="C21" s="8" t="s">
        <v>16</v>
      </c>
      <c r="D21" s="8" t="str">
        <f>"乌日古玛拉"</f>
        <v>乌日古玛拉</v>
      </c>
      <c r="E21" s="8" t="str">
        <f>"15011030102"</f>
        <v>15011030102</v>
      </c>
      <c r="F21" s="8">
        <v>82.78</v>
      </c>
      <c r="G21" s="8" t="s">
        <v>13</v>
      </c>
    </row>
    <row r="22" s="2" customFormat="1" ht="22" customHeight="1" spans="1:7">
      <c r="A22" s="8">
        <v>19</v>
      </c>
      <c r="B22" s="8" t="s">
        <v>14</v>
      </c>
      <c r="C22" s="8" t="s">
        <v>16</v>
      </c>
      <c r="D22" s="8" t="str">
        <f>"木尼贺希格"</f>
        <v>木尼贺希格</v>
      </c>
      <c r="E22" s="8" t="str">
        <f>"15011030103"</f>
        <v>15011030103</v>
      </c>
      <c r="F22" s="8">
        <v>77.96</v>
      </c>
      <c r="G22" s="8" t="s">
        <v>12</v>
      </c>
    </row>
    <row r="23" s="2" customFormat="1" ht="22" customHeight="1" spans="1:7">
      <c r="A23" s="8">
        <v>20</v>
      </c>
      <c r="B23" s="8" t="s">
        <v>14</v>
      </c>
      <c r="C23" s="8" t="s">
        <v>16</v>
      </c>
      <c r="D23" s="8" t="str">
        <f>"白嘎丽"</f>
        <v>白嘎丽</v>
      </c>
      <c r="E23" s="8" t="str">
        <f>"15011030104"</f>
        <v>15011030104</v>
      </c>
      <c r="F23" s="8">
        <v>77.14</v>
      </c>
      <c r="G23" s="8" t="s">
        <v>12</v>
      </c>
    </row>
    <row r="24" s="2" customFormat="1" ht="22" customHeight="1" spans="1:7">
      <c r="A24" s="8">
        <v>21</v>
      </c>
      <c r="B24" s="8" t="s">
        <v>14</v>
      </c>
      <c r="C24" s="8" t="s">
        <v>16</v>
      </c>
      <c r="D24" s="8" t="str">
        <f>"王朝鲁蒙"</f>
        <v>王朝鲁蒙</v>
      </c>
      <c r="E24" s="8" t="str">
        <f>"15011030105"</f>
        <v>15011030105</v>
      </c>
      <c r="F24" s="8" t="s">
        <v>11</v>
      </c>
      <c r="G24" s="8" t="s">
        <v>12</v>
      </c>
    </row>
    <row r="25" s="2" customFormat="1" ht="22" customHeight="1" spans="1:7">
      <c r="A25" s="8">
        <v>22</v>
      </c>
      <c r="B25" s="8" t="s">
        <v>14</v>
      </c>
      <c r="C25" s="8" t="s">
        <v>16</v>
      </c>
      <c r="D25" s="8" t="str">
        <f>"苏伦高娃"</f>
        <v>苏伦高娃</v>
      </c>
      <c r="E25" s="8" t="str">
        <f>"15011030106"</f>
        <v>15011030106</v>
      </c>
      <c r="F25" s="8" t="s">
        <v>11</v>
      </c>
      <c r="G25" s="8" t="s">
        <v>12</v>
      </c>
    </row>
    <row r="26" s="2" customFormat="1" ht="22" customHeight="1" spans="1:7">
      <c r="A26" s="8">
        <v>23</v>
      </c>
      <c r="B26" s="8" t="s">
        <v>14</v>
      </c>
      <c r="C26" s="8" t="s">
        <v>16</v>
      </c>
      <c r="D26" s="8" t="str">
        <f>"包雅苹"</f>
        <v>包雅苹</v>
      </c>
      <c r="E26" s="8" t="str">
        <f>"15011030107"</f>
        <v>15011030107</v>
      </c>
      <c r="F26" s="8" t="s">
        <v>11</v>
      </c>
      <c r="G26" s="8" t="s">
        <v>12</v>
      </c>
    </row>
    <row r="27" s="2" customFormat="1" ht="22" customHeight="1" spans="1:7">
      <c r="A27" s="8">
        <v>24</v>
      </c>
      <c r="B27" s="8" t="s">
        <v>14</v>
      </c>
      <c r="C27" s="8" t="s">
        <v>16</v>
      </c>
      <c r="D27" s="8" t="str">
        <f>"张瑞娟"</f>
        <v>张瑞娟</v>
      </c>
      <c r="E27" s="8" t="str">
        <f>"15011030108"</f>
        <v>15011030108</v>
      </c>
      <c r="F27" s="8">
        <v>78.42</v>
      </c>
      <c r="G27" s="8" t="s">
        <v>12</v>
      </c>
    </row>
    <row r="28" s="2" customFormat="1" ht="22" customHeight="1" spans="1:7">
      <c r="A28" s="8">
        <v>25</v>
      </c>
      <c r="B28" s="8" t="s">
        <v>14</v>
      </c>
      <c r="C28" s="8" t="s">
        <v>16</v>
      </c>
      <c r="D28" s="8" t="str">
        <f>"苏力德"</f>
        <v>苏力德</v>
      </c>
      <c r="E28" s="8" t="str">
        <f>"15011030109"</f>
        <v>15011030109</v>
      </c>
      <c r="F28" s="9">
        <v>72.2</v>
      </c>
      <c r="G28" s="8" t="s">
        <v>12</v>
      </c>
    </row>
    <row r="29" s="2" customFormat="1" ht="22" customHeight="1" spans="1:7">
      <c r="A29" s="8">
        <v>26</v>
      </c>
      <c r="B29" s="8" t="s">
        <v>17</v>
      </c>
      <c r="C29" s="8" t="s">
        <v>18</v>
      </c>
      <c r="D29" s="8" t="str">
        <f>"郭丹华"</f>
        <v>郭丹华</v>
      </c>
      <c r="E29" s="8" t="str">
        <f>"15011040217"</f>
        <v>15011040217</v>
      </c>
      <c r="F29" s="8">
        <v>75.28</v>
      </c>
      <c r="G29" s="8" t="s">
        <v>12</v>
      </c>
    </row>
    <row r="30" s="2" customFormat="1" ht="22" customHeight="1" spans="1:7">
      <c r="A30" s="8">
        <v>27</v>
      </c>
      <c r="B30" s="8" t="s">
        <v>17</v>
      </c>
      <c r="C30" s="8" t="s">
        <v>18</v>
      </c>
      <c r="D30" s="8" t="str">
        <f>"王敏杰"</f>
        <v>王敏杰</v>
      </c>
      <c r="E30" s="8" t="str">
        <f>"15011040218"</f>
        <v>15011040218</v>
      </c>
      <c r="F30" s="8">
        <v>77.68</v>
      </c>
      <c r="G30" s="8" t="s">
        <v>12</v>
      </c>
    </row>
    <row r="31" s="2" customFormat="1" ht="22" customHeight="1" spans="1:7">
      <c r="A31" s="8">
        <v>28</v>
      </c>
      <c r="B31" s="8" t="s">
        <v>17</v>
      </c>
      <c r="C31" s="8" t="s">
        <v>18</v>
      </c>
      <c r="D31" s="8" t="str">
        <f>"刘帅"</f>
        <v>刘帅</v>
      </c>
      <c r="E31" s="8" t="str">
        <f>"15011040219"</f>
        <v>15011040219</v>
      </c>
      <c r="F31" s="8">
        <v>75.94</v>
      </c>
      <c r="G31" s="8" t="s">
        <v>12</v>
      </c>
    </row>
    <row r="32" s="2" customFormat="1" ht="22" customHeight="1" spans="1:7">
      <c r="A32" s="8">
        <v>29</v>
      </c>
      <c r="B32" s="8" t="s">
        <v>17</v>
      </c>
      <c r="C32" s="8" t="s">
        <v>18</v>
      </c>
      <c r="D32" s="8" t="str">
        <f>"李昕宇"</f>
        <v>李昕宇</v>
      </c>
      <c r="E32" s="8" t="str">
        <f>"15011040220"</f>
        <v>15011040220</v>
      </c>
      <c r="F32" s="8" t="s">
        <v>11</v>
      </c>
      <c r="G32" s="8" t="s">
        <v>12</v>
      </c>
    </row>
    <row r="33" s="2" customFormat="1" ht="22" customHeight="1" spans="1:7">
      <c r="A33" s="8">
        <v>30</v>
      </c>
      <c r="B33" s="8" t="s">
        <v>17</v>
      </c>
      <c r="C33" s="8" t="s">
        <v>18</v>
      </c>
      <c r="D33" s="8" t="str">
        <f>"竹娜"</f>
        <v>竹娜</v>
      </c>
      <c r="E33" s="8" t="str">
        <f>"15011040221"</f>
        <v>15011040221</v>
      </c>
      <c r="F33" s="9">
        <v>73.9</v>
      </c>
      <c r="G33" s="8" t="s">
        <v>12</v>
      </c>
    </row>
    <row r="34" s="2" customFormat="1" ht="22" customHeight="1" spans="1:7">
      <c r="A34" s="8">
        <v>31</v>
      </c>
      <c r="B34" s="8" t="s">
        <v>17</v>
      </c>
      <c r="C34" s="8" t="s">
        <v>18</v>
      </c>
      <c r="D34" s="8" t="str">
        <f>"秦安琪"</f>
        <v>秦安琪</v>
      </c>
      <c r="E34" s="8" t="str">
        <f>"15011040222"</f>
        <v>15011040222</v>
      </c>
      <c r="F34" s="8" t="s">
        <v>11</v>
      </c>
      <c r="G34" s="8" t="s">
        <v>12</v>
      </c>
    </row>
    <row r="35" s="2" customFormat="1" ht="22" customHeight="1" spans="1:7">
      <c r="A35" s="8">
        <v>32</v>
      </c>
      <c r="B35" s="8" t="s">
        <v>17</v>
      </c>
      <c r="C35" s="8" t="s">
        <v>18</v>
      </c>
      <c r="D35" s="8" t="str">
        <f>"程雪新"</f>
        <v>程雪新</v>
      </c>
      <c r="E35" s="8" t="str">
        <f>"15011040223"</f>
        <v>15011040223</v>
      </c>
      <c r="F35" s="8">
        <v>71.84</v>
      </c>
      <c r="G35" s="8" t="s">
        <v>12</v>
      </c>
    </row>
    <row r="36" s="2" customFormat="1" ht="22" customHeight="1" spans="1:7">
      <c r="A36" s="8">
        <v>33</v>
      </c>
      <c r="B36" s="8" t="s">
        <v>17</v>
      </c>
      <c r="C36" s="8" t="s">
        <v>18</v>
      </c>
      <c r="D36" s="8" t="str">
        <f>"韩丹"</f>
        <v>韩丹</v>
      </c>
      <c r="E36" s="8" t="str">
        <f>"15011040224"</f>
        <v>15011040224</v>
      </c>
      <c r="F36" s="8">
        <v>77.96</v>
      </c>
      <c r="G36" s="8" t="s">
        <v>12</v>
      </c>
    </row>
    <row r="37" s="2" customFormat="1" ht="22" customHeight="1" spans="1:7">
      <c r="A37" s="8">
        <v>34</v>
      </c>
      <c r="B37" s="8" t="s">
        <v>17</v>
      </c>
      <c r="C37" s="8" t="s">
        <v>18</v>
      </c>
      <c r="D37" s="8" t="str">
        <f>"贾小宇"</f>
        <v>贾小宇</v>
      </c>
      <c r="E37" s="8" t="str">
        <f>"15011040225"</f>
        <v>15011040225</v>
      </c>
      <c r="F37" s="8" t="s">
        <v>11</v>
      </c>
      <c r="G37" s="8" t="s">
        <v>12</v>
      </c>
    </row>
    <row r="38" s="2" customFormat="1" ht="22" customHeight="1" spans="1:7">
      <c r="A38" s="8">
        <v>35</v>
      </c>
      <c r="B38" s="8" t="s">
        <v>17</v>
      </c>
      <c r="C38" s="8" t="s">
        <v>18</v>
      </c>
      <c r="D38" s="8" t="str">
        <f>"张春艳"</f>
        <v>张春艳</v>
      </c>
      <c r="E38" s="8" t="str">
        <f>"15011040226"</f>
        <v>15011040226</v>
      </c>
      <c r="F38" s="8">
        <v>77.88</v>
      </c>
      <c r="G38" s="8" t="s">
        <v>12</v>
      </c>
    </row>
    <row r="39" s="2" customFormat="1" ht="22" customHeight="1" spans="1:7">
      <c r="A39" s="8">
        <v>36</v>
      </c>
      <c r="B39" s="8" t="s">
        <v>17</v>
      </c>
      <c r="C39" s="8" t="s">
        <v>18</v>
      </c>
      <c r="D39" s="8" t="str">
        <f>"张春光"</f>
        <v>张春光</v>
      </c>
      <c r="E39" s="8" t="str">
        <f>"15011040227"</f>
        <v>15011040227</v>
      </c>
      <c r="F39" s="9">
        <v>80.4</v>
      </c>
      <c r="G39" s="8" t="s">
        <v>13</v>
      </c>
    </row>
    <row r="40" s="2" customFormat="1" ht="22" customHeight="1" spans="1:7">
      <c r="A40" s="8">
        <v>37</v>
      </c>
      <c r="B40" s="8" t="s">
        <v>17</v>
      </c>
      <c r="C40" s="8" t="s">
        <v>18</v>
      </c>
      <c r="D40" s="8" t="str">
        <f>"陈雪红"</f>
        <v>陈雪红</v>
      </c>
      <c r="E40" s="8" t="str">
        <f>"15011040228"</f>
        <v>15011040228</v>
      </c>
      <c r="F40" s="8" t="s">
        <v>11</v>
      </c>
      <c r="G40" s="8" t="s">
        <v>12</v>
      </c>
    </row>
    <row r="41" s="2" customFormat="1" ht="22" customHeight="1" spans="1:7">
      <c r="A41" s="8">
        <v>38</v>
      </c>
      <c r="B41" s="8" t="s">
        <v>17</v>
      </c>
      <c r="C41" s="8" t="s">
        <v>18</v>
      </c>
      <c r="D41" s="8" t="str">
        <f>"李飞"</f>
        <v>李飞</v>
      </c>
      <c r="E41" s="8" t="str">
        <f>"15011040229"</f>
        <v>15011040229</v>
      </c>
      <c r="F41" s="8">
        <v>80.36</v>
      </c>
      <c r="G41" s="8" t="s">
        <v>12</v>
      </c>
    </row>
    <row r="42" s="2" customFormat="1" ht="22" customHeight="1" spans="1:7">
      <c r="A42" s="8">
        <v>39</v>
      </c>
      <c r="B42" s="8" t="s">
        <v>17</v>
      </c>
      <c r="C42" s="8" t="s">
        <v>18</v>
      </c>
      <c r="D42" s="8" t="str">
        <f>"乔慧艳"</f>
        <v>乔慧艳</v>
      </c>
      <c r="E42" s="8" t="str">
        <f>"15011040230"</f>
        <v>15011040230</v>
      </c>
      <c r="F42" s="8">
        <v>75.16</v>
      </c>
      <c r="G42" s="8" t="s">
        <v>12</v>
      </c>
    </row>
    <row r="43" s="2" customFormat="1" ht="22" customHeight="1" spans="1:7">
      <c r="A43" s="8">
        <v>40</v>
      </c>
      <c r="B43" s="8" t="s">
        <v>17</v>
      </c>
      <c r="C43" s="8" t="s">
        <v>18</v>
      </c>
      <c r="D43" s="8" t="str">
        <f>"刘慧"</f>
        <v>刘慧</v>
      </c>
      <c r="E43" s="8" t="str">
        <f>"15011040231"</f>
        <v>15011040231</v>
      </c>
      <c r="F43" s="8">
        <v>76.62</v>
      </c>
      <c r="G43" s="8" t="s">
        <v>12</v>
      </c>
    </row>
    <row r="44" s="2" customFormat="1" ht="22" customHeight="1" spans="1:7">
      <c r="A44" s="8">
        <v>41</v>
      </c>
      <c r="B44" s="8" t="s">
        <v>17</v>
      </c>
      <c r="C44" s="8" t="s">
        <v>18</v>
      </c>
      <c r="D44" s="8" t="str">
        <f>"何建平"</f>
        <v>何建平</v>
      </c>
      <c r="E44" s="8" t="str">
        <f>"15011040232"</f>
        <v>15011040232</v>
      </c>
      <c r="F44" s="8" t="s">
        <v>11</v>
      </c>
      <c r="G44" s="8" t="s">
        <v>12</v>
      </c>
    </row>
    <row r="45" s="2" customFormat="1" ht="22" customHeight="1" spans="1:7">
      <c r="A45" s="8">
        <v>42</v>
      </c>
      <c r="B45" s="8" t="s">
        <v>17</v>
      </c>
      <c r="C45" s="8" t="s">
        <v>18</v>
      </c>
      <c r="D45" s="8" t="str">
        <f>"卢晓磊"</f>
        <v>卢晓磊</v>
      </c>
      <c r="E45" s="8" t="str">
        <f>"15011040233"</f>
        <v>15011040233</v>
      </c>
      <c r="F45" s="8">
        <v>78.94</v>
      </c>
      <c r="G45" s="8" t="s">
        <v>12</v>
      </c>
    </row>
    <row r="46" s="2" customFormat="1" ht="22" customHeight="1" spans="1:7">
      <c r="A46" s="8">
        <v>43</v>
      </c>
      <c r="B46" s="8" t="s">
        <v>17</v>
      </c>
      <c r="C46" s="8" t="s">
        <v>18</v>
      </c>
      <c r="D46" s="8" t="str">
        <f>"杨媛"</f>
        <v>杨媛</v>
      </c>
      <c r="E46" s="8" t="str">
        <f>"15011040234"</f>
        <v>15011040234</v>
      </c>
      <c r="F46" s="8" t="s">
        <v>11</v>
      </c>
      <c r="G46" s="8" t="s">
        <v>12</v>
      </c>
    </row>
    <row r="47" s="2" customFormat="1" ht="22" customHeight="1" spans="1:7">
      <c r="A47" s="8">
        <v>44</v>
      </c>
      <c r="B47" s="8" t="s">
        <v>17</v>
      </c>
      <c r="C47" s="8" t="s">
        <v>18</v>
      </c>
      <c r="D47" s="8" t="str">
        <f>"马佳璐"</f>
        <v>马佳璐</v>
      </c>
      <c r="E47" s="8" t="str">
        <f>"15011040235"</f>
        <v>15011040235</v>
      </c>
      <c r="F47" s="8">
        <v>71.78</v>
      </c>
      <c r="G47" s="8" t="s">
        <v>12</v>
      </c>
    </row>
    <row r="48" s="2" customFormat="1" ht="22" customHeight="1" spans="1:7">
      <c r="A48" s="8">
        <v>45</v>
      </c>
      <c r="B48" s="8" t="s">
        <v>17</v>
      </c>
      <c r="C48" s="8" t="s">
        <v>18</v>
      </c>
      <c r="D48" s="8" t="str">
        <f>"卜星宇"</f>
        <v>卜星宇</v>
      </c>
      <c r="E48" s="8" t="str">
        <f>"15011040236"</f>
        <v>15011040236</v>
      </c>
      <c r="F48" s="8" t="s">
        <v>11</v>
      </c>
      <c r="G48" s="8" t="s">
        <v>12</v>
      </c>
    </row>
    <row r="49" s="2" customFormat="1" ht="22" customHeight="1" spans="1:7">
      <c r="A49" s="8">
        <v>46</v>
      </c>
      <c r="B49" s="8" t="s">
        <v>17</v>
      </c>
      <c r="C49" s="8" t="s">
        <v>18</v>
      </c>
      <c r="D49" s="8" t="str">
        <f>"李玮"</f>
        <v>李玮</v>
      </c>
      <c r="E49" s="8" t="str">
        <f>"15011040237"</f>
        <v>15011040237</v>
      </c>
      <c r="F49" s="8" t="s">
        <v>11</v>
      </c>
      <c r="G49" s="8" t="s">
        <v>12</v>
      </c>
    </row>
    <row r="50" s="2" customFormat="1" ht="22" customHeight="1" spans="1:7">
      <c r="A50" s="8">
        <v>47</v>
      </c>
      <c r="B50" s="8" t="s">
        <v>17</v>
      </c>
      <c r="C50" s="8" t="s">
        <v>18</v>
      </c>
      <c r="D50" s="8" t="str">
        <f>"曹成"</f>
        <v>曹成</v>
      </c>
      <c r="E50" s="8" t="str">
        <f>"15011040238"</f>
        <v>15011040238</v>
      </c>
      <c r="F50" s="9">
        <v>78</v>
      </c>
      <c r="G50" s="8" t="s">
        <v>12</v>
      </c>
    </row>
    <row r="51" s="2" customFormat="1" ht="22" customHeight="1" spans="1:7">
      <c r="A51" s="8">
        <v>48</v>
      </c>
      <c r="B51" s="8" t="s">
        <v>19</v>
      </c>
      <c r="C51" s="8" t="s">
        <v>20</v>
      </c>
      <c r="D51" s="8" t="str">
        <f>"任雅琪"</f>
        <v>任雅琪</v>
      </c>
      <c r="E51" s="8" t="str">
        <f>"15011050401"</f>
        <v>15011050401</v>
      </c>
      <c r="F51" s="9">
        <v>76.9</v>
      </c>
      <c r="G51" s="8" t="s">
        <v>12</v>
      </c>
    </row>
    <row r="52" s="2" customFormat="1" ht="22" customHeight="1" spans="1:7">
      <c r="A52" s="8">
        <v>49</v>
      </c>
      <c r="B52" s="8" t="s">
        <v>19</v>
      </c>
      <c r="C52" s="8" t="s">
        <v>20</v>
      </c>
      <c r="D52" s="8" t="str">
        <f>"乔飞"</f>
        <v>乔飞</v>
      </c>
      <c r="E52" s="8" t="str">
        <f>"15011050402"</f>
        <v>15011050402</v>
      </c>
      <c r="F52" s="8" t="s">
        <v>11</v>
      </c>
      <c r="G52" s="8" t="s">
        <v>12</v>
      </c>
    </row>
    <row r="53" s="2" customFormat="1" ht="22" customHeight="1" spans="1:7">
      <c r="A53" s="8">
        <v>50</v>
      </c>
      <c r="B53" s="8" t="s">
        <v>19</v>
      </c>
      <c r="C53" s="8" t="s">
        <v>20</v>
      </c>
      <c r="D53" s="8" t="str">
        <f>"胡明志"</f>
        <v>胡明志</v>
      </c>
      <c r="E53" s="8" t="str">
        <f>"15011050403"</f>
        <v>15011050403</v>
      </c>
      <c r="F53" s="8" t="s">
        <v>11</v>
      </c>
      <c r="G53" s="8" t="s">
        <v>12</v>
      </c>
    </row>
    <row r="54" s="2" customFormat="1" ht="22" customHeight="1" spans="1:7">
      <c r="A54" s="8">
        <v>51</v>
      </c>
      <c r="B54" s="8" t="s">
        <v>19</v>
      </c>
      <c r="C54" s="8" t="s">
        <v>20</v>
      </c>
      <c r="D54" s="8" t="str">
        <f>"侯嘉伟"</f>
        <v>侯嘉伟</v>
      </c>
      <c r="E54" s="8" t="str">
        <f>"15011050404"</f>
        <v>15011050404</v>
      </c>
      <c r="F54" s="8">
        <v>77.34</v>
      </c>
      <c r="G54" s="8" t="s">
        <v>12</v>
      </c>
    </row>
    <row r="55" s="2" customFormat="1" ht="22" customHeight="1" spans="1:7">
      <c r="A55" s="8">
        <v>52</v>
      </c>
      <c r="B55" s="8" t="s">
        <v>19</v>
      </c>
      <c r="C55" s="8" t="s">
        <v>20</v>
      </c>
      <c r="D55" s="8" t="str">
        <f>"方琴"</f>
        <v>方琴</v>
      </c>
      <c r="E55" s="8" t="str">
        <f>"15011050405"</f>
        <v>15011050405</v>
      </c>
      <c r="F55" s="8">
        <v>71.52</v>
      </c>
      <c r="G55" s="8" t="s">
        <v>12</v>
      </c>
    </row>
    <row r="56" s="2" customFormat="1" ht="22" customHeight="1" spans="1:7">
      <c r="A56" s="8">
        <v>53</v>
      </c>
      <c r="B56" s="8" t="s">
        <v>19</v>
      </c>
      <c r="C56" s="8" t="s">
        <v>20</v>
      </c>
      <c r="D56" s="8" t="str">
        <f>"王宁"</f>
        <v>王宁</v>
      </c>
      <c r="E56" s="8" t="str">
        <f>"15011050406"</f>
        <v>15011050406</v>
      </c>
      <c r="F56" s="8" t="s">
        <v>11</v>
      </c>
      <c r="G56" s="8" t="s">
        <v>12</v>
      </c>
    </row>
    <row r="57" s="2" customFormat="1" ht="22" customHeight="1" spans="1:7">
      <c r="A57" s="8">
        <v>54</v>
      </c>
      <c r="B57" s="8" t="s">
        <v>19</v>
      </c>
      <c r="C57" s="8" t="s">
        <v>20</v>
      </c>
      <c r="D57" s="8" t="str">
        <f>"郭娜"</f>
        <v>郭娜</v>
      </c>
      <c r="E57" s="8" t="str">
        <f>"15011050407"</f>
        <v>15011050407</v>
      </c>
      <c r="F57" s="8">
        <v>76.84</v>
      </c>
      <c r="G57" s="8" t="s">
        <v>12</v>
      </c>
    </row>
    <row r="58" s="2" customFormat="1" ht="22" customHeight="1" spans="1:7">
      <c r="A58" s="8">
        <v>55</v>
      </c>
      <c r="B58" s="8" t="s">
        <v>19</v>
      </c>
      <c r="C58" s="8" t="s">
        <v>20</v>
      </c>
      <c r="D58" s="8" t="str">
        <f>"王文宇"</f>
        <v>王文宇</v>
      </c>
      <c r="E58" s="8" t="str">
        <f>"15011050408"</f>
        <v>15011050408</v>
      </c>
      <c r="F58" s="8" t="s">
        <v>11</v>
      </c>
      <c r="G58" s="8" t="s">
        <v>12</v>
      </c>
    </row>
    <row r="59" s="2" customFormat="1" ht="22" customHeight="1" spans="1:7">
      <c r="A59" s="8">
        <v>56</v>
      </c>
      <c r="B59" s="8" t="s">
        <v>19</v>
      </c>
      <c r="C59" s="8" t="s">
        <v>20</v>
      </c>
      <c r="D59" s="8" t="str">
        <f>"杨巧"</f>
        <v>杨巧</v>
      </c>
      <c r="E59" s="8" t="str">
        <f>"15011050409"</f>
        <v>15011050409</v>
      </c>
      <c r="F59" s="8" t="s">
        <v>11</v>
      </c>
      <c r="G59" s="8" t="s">
        <v>12</v>
      </c>
    </row>
    <row r="60" s="2" customFormat="1" ht="22" customHeight="1" spans="1:7">
      <c r="A60" s="8">
        <v>57</v>
      </c>
      <c r="B60" s="8" t="s">
        <v>19</v>
      </c>
      <c r="C60" s="8" t="s">
        <v>20</v>
      </c>
      <c r="D60" s="8" t="str">
        <f>"高旭东"</f>
        <v>高旭东</v>
      </c>
      <c r="E60" s="8" t="str">
        <f>"15011050410"</f>
        <v>15011050410</v>
      </c>
      <c r="F60" s="8">
        <v>77.22</v>
      </c>
      <c r="G60" s="8" t="s">
        <v>12</v>
      </c>
    </row>
    <row r="61" s="2" customFormat="1" ht="22" customHeight="1" spans="1:7">
      <c r="A61" s="8">
        <v>58</v>
      </c>
      <c r="B61" s="8" t="s">
        <v>19</v>
      </c>
      <c r="C61" s="8" t="s">
        <v>20</v>
      </c>
      <c r="D61" s="8" t="str">
        <f>"吴晓瑞"</f>
        <v>吴晓瑞</v>
      </c>
      <c r="E61" s="8" t="str">
        <f>"15011050411"</f>
        <v>15011050411</v>
      </c>
      <c r="F61" s="8" t="s">
        <v>11</v>
      </c>
      <c r="G61" s="8" t="s">
        <v>12</v>
      </c>
    </row>
    <row r="62" s="2" customFormat="1" ht="22" customHeight="1" spans="1:7">
      <c r="A62" s="8">
        <v>59</v>
      </c>
      <c r="B62" s="8" t="s">
        <v>19</v>
      </c>
      <c r="C62" s="8" t="s">
        <v>20</v>
      </c>
      <c r="D62" s="8" t="str">
        <f>"任彬"</f>
        <v>任彬</v>
      </c>
      <c r="E62" s="8" t="str">
        <f>"15011050412"</f>
        <v>15011050412</v>
      </c>
      <c r="F62" s="8" t="s">
        <v>11</v>
      </c>
      <c r="G62" s="8" t="s">
        <v>12</v>
      </c>
    </row>
    <row r="63" s="2" customFormat="1" ht="22" customHeight="1" spans="1:7">
      <c r="A63" s="8">
        <v>60</v>
      </c>
      <c r="B63" s="8" t="s">
        <v>19</v>
      </c>
      <c r="C63" s="8" t="s">
        <v>20</v>
      </c>
      <c r="D63" s="8" t="str">
        <f>"孟慧丹"</f>
        <v>孟慧丹</v>
      </c>
      <c r="E63" s="8" t="str">
        <f>"15011050413"</f>
        <v>15011050413</v>
      </c>
      <c r="F63" s="8">
        <v>75.86</v>
      </c>
      <c r="G63" s="8" t="s">
        <v>12</v>
      </c>
    </row>
    <row r="64" s="2" customFormat="1" ht="22" customHeight="1" spans="1:7">
      <c r="A64" s="8">
        <v>61</v>
      </c>
      <c r="B64" s="8" t="s">
        <v>19</v>
      </c>
      <c r="C64" s="8" t="s">
        <v>20</v>
      </c>
      <c r="D64" s="8" t="str">
        <f>"王铖"</f>
        <v>王铖</v>
      </c>
      <c r="E64" s="8" t="str">
        <f>"15011050414"</f>
        <v>15011050414</v>
      </c>
      <c r="F64" s="8" t="s">
        <v>11</v>
      </c>
      <c r="G64" s="8" t="s">
        <v>12</v>
      </c>
    </row>
    <row r="65" s="2" customFormat="1" ht="22" customHeight="1" spans="1:7">
      <c r="A65" s="8">
        <v>62</v>
      </c>
      <c r="B65" s="8" t="s">
        <v>19</v>
      </c>
      <c r="C65" s="8" t="s">
        <v>20</v>
      </c>
      <c r="D65" s="8" t="str">
        <f>"戚忠涛"</f>
        <v>戚忠涛</v>
      </c>
      <c r="E65" s="8" t="str">
        <f>"15011050415"</f>
        <v>15011050415</v>
      </c>
      <c r="F65" s="8">
        <v>76.72</v>
      </c>
      <c r="G65" s="8" t="s">
        <v>12</v>
      </c>
    </row>
    <row r="66" s="2" customFormat="1" ht="22" customHeight="1" spans="1:7">
      <c r="A66" s="8">
        <v>63</v>
      </c>
      <c r="B66" s="8" t="s">
        <v>19</v>
      </c>
      <c r="C66" s="8" t="s">
        <v>20</v>
      </c>
      <c r="D66" s="8" t="str">
        <f>"张丹"</f>
        <v>张丹</v>
      </c>
      <c r="E66" s="8" t="str">
        <f>"15011050416"</f>
        <v>15011050416</v>
      </c>
      <c r="F66" s="8" t="s">
        <v>11</v>
      </c>
      <c r="G66" s="8" t="s">
        <v>12</v>
      </c>
    </row>
    <row r="67" s="2" customFormat="1" ht="22" customHeight="1" spans="1:7">
      <c r="A67" s="8">
        <v>64</v>
      </c>
      <c r="B67" s="8" t="s">
        <v>19</v>
      </c>
      <c r="C67" s="8" t="s">
        <v>20</v>
      </c>
      <c r="D67" s="8" t="str">
        <f>"韩兴"</f>
        <v>韩兴</v>
      </c>
      <c r="E67" s="8" t="str">
        <f>"15011050417"</f>
        <v>15011050417</v>
      </c>
      <c r="F67" s="8" t="s">
        <v>11</v>
      </c>
      <c r="G67" s="8" t="s">
        <v>12</v>
      </c>
    </row>
    <row r="68" s="2" customFormat="1" ht="22" customHeight="1" spans="1:7">
      <c r="A68" s="8">
        <v>65</v>
      </c>
      <c r="B68" s="8" t="s">
        <v>19</v>
      </c>
      <c r="C68" s="8" t="s">
        <v>20</v>
      </c>
      <c r="D68" s="8" t="str">
        <f>"李伟超"</f>
        <v>李伟超</v>
      </c>
      <c r="E68" s="8" t="str">
        <f>"15011050418"</f>
        <v>15011050418</v>
      </c>
      <c r="F68" s="8" t="s">
        <v>11</v>
      </c>
      <c r="G68" s="8" t="s">
        <v>12</v>
      </c>
    </row>
    <row r="69" s="2" customFormat="1" ht="22" customHeight="1" spans="1:7">
      <c r="A69" s="8">
        <v>66</v>
      </c>
      <c r="B69" s="8" t="s">
        <v>19</v>
      </c>
      <c r="C69" s="8" t="s">
        <v>20</v>
      </c>
      <c r="D69" s="8" t="str">
        <f>"张海涛"</f>
        <v>张海涛</v>
      </c>
      <c r="E69" s="8" t="str">
        <f>"15011050419"</f>
        <v>15011050419</v>
      </c>
      <c r="F69" s="8">
        <v>81.46</v>
      </c>
      <c r="G69" s="8" t="s">
        <v>13</v>
      </c>
    </row>
    <row r="70" s="2" customFormat="1" ht="22" customHeight="1" spans="1:7">
      <c r="A70" s="8">
        <v>67</v>
      </c>
      <c r="B70" s="8" t="s">
        <v>19</v>
      </c>
      <c r="C70" s="8" t="s">
        <v>20</v>
      </c>
      <c r="D70" s="8" t="str">
        <f>"赵旭"</f>
        <v>赵旭</v>
      </c>
      <c r="E70" s="8" t="str">
        <f>"15011050420"</f>
        <v>15011050420</v>
      </c>
      <c r="F70" s="8">
        <v>77.02</v>
      </c>
      <c r="G70" s="8" t="s">
        <v>12</v>
      </c>
    </row>
    <row r="71" s="2" customFormat="1" ht="22" customHeight="1" spans="1:7">
      <c r="A71" s="8">
        <v>68</v>
      </c>
      <c r="B71" s="8" t="s">
        <v>19</v>
      </c>
      <c r="C71" s="8" t="s">
        <v>20</v>
      </c>
      <c r="D71" s="8" t="str">
        <f>"撖昊原"</f>
        <v>撖昊原</v>
      </c>
      <c r="E71" s="8" t="str">
        <f>"15011050421"</f>
        <v>15011050421</v>
      </c>
      <c r="F71" s="8">
        <v>71.58</v>
      </c>
      <c r="G71" s="8" t="s">
        <v>12</v>
      </c>
    </row>
    <row r="72" s="2" customFormat="1" ht="22" customHeight="1" spans="1:7">
      <c r="A72" s="8">
        <v>69</v>
      </c>
      <c r="B72" s="8" t="s">
        <v>19</v>
      </c>
      <c r="C72" s="8" t="s">
        <v>20</v>
      </c>
      <c r="D72" s="8" t="str">
        <f>"王威燃"</f>
        <v>王威燃</v>
      </c>
      <c r="E72" s="8" t="str">
        <f>"15011050422"</f>
        <v>15011050422</v>
      </c>
      <c r="F72" s="8">
        <v>76.44</v>
      </c>
      <c r="G72" s="8" t="s">
        <v>12</v>
      </c>
    </row>
    <row r="73" s="2" customFormat="1" ht="22" customHeight="1" spans="1:7">
      <c r="A73" s="8">
        <v>70</v>
      </c>
      <c r="B73" s="8" t="s">
        <v>19</v>
      </c>
      <c r="C73" s="8" t="s">
        <v>20</v>
      </c>
      <c r="D73" s="8" t="str">
        <f>"陈亚文"</f>
        <v>陈亚文</v>
      </c>
      <c r="E73" s="8" t="str">
        <f>"15011050423"</f>
        <v>15011050423</v>
      </c>
      <c r="F73" s="8">
        <v>76.42</v>
      </c>
      <c r="G73" s="8" t="s">
        <v>12</v>
      </c>
    </row>
    <row r="74" s="2" customFormat="1" ht="22" customHeight="1" spans="1:7">
      <c r="A74" s="8">
        <v>71</v>
      </c>
      <c r="B74" s="8" t="s">
        <v>19</v>
      </c>
      <c r="C74" s="8" t="s">
        <v>20</v>
      </c>
      <c r="D74" s="8" t="str">
        <f>"刘可寅"</f>
        <v>刘可寅</v>
      </c>
      <c r="E74" s="8" t="str">
        <f>"15011050424"</f>
        <v>15011050424</v>
      </c>
      <c r="F74" s="8">
        <v>75.46</v>
      </c>
      <c r="G74" s="8" t="s">
        <v>12</v>
      </c>
    </row>
    <row r="75" s="2" customFormat="1" ht="22" customHeight="1" spans="1:7">
      <c r="A75" s="8">
        <v>72</v>
      </c>
      <c r="B75" s="8" t="s">
        <v>19</v>
      </c>
      <c r="C75" s="8" t="s">
        <v>20</v>
      </c>
      <c r="D75" s="8" t="str">
        <f>"孟会凯"</f>
        <v>孟会凯</v>
      </c>
      <c r="E75" s="8" t="str">
        <f>"15011050425"</f>
        <v>15011050425</v>
      </c>
      <c r="F75" s="8">
        <v>75.38</v>
      </c>
      <c r="G75" s="8" t="s">
        <v>12</v>
      </c>
    </row>
    <row r="76" s="2" customFormat="1" ht="22" customHeight="1" spans="1:7">
      <c r="A76" s="8">
        <v>73</v>
      </c>
      <c r="B76" s="8" t="s">
        <v>19</v>
      </c>
      <c r="C76" s="8" t="s">
        <v>20</v>
      </c>
      <c r="D76" s="8" t="str">
        <f>"徐丹"</f>
        <v>徐丹</v>
      </c>
      <c r="E76" s="8" t="str">
        <f>"15011050426"</f>
        <v>15011050426</v>
      </c>
      <c r="F76" s="8" t="s">
        <v>11</v>
      </c>
      <c r="G76" s="8" t="s">
        <v>12</v>
      </c>
    </row>
    <row r="77" s="2" customFormat="1" ht="22" customHeight="1" spans="1:7">
      <c r="A77" s="8">
        <v>74</v>
      </c>
      <c r="B77" s="8" t="s">
        <v>19</v>
      </c>
      <c r="C77" s="8" t="s">
        <v>20</v>
      </c>
      <c r="D77" s="8" t="str">
        <f>"程愉凯"</f>
        <v>程愉凯</v>
      </c>
      <c r="E77" s="8" t="str">
        <f>"15011050427"</f>
        <v>15011050427</v>
      </c>
      <c r="F77" s="8" t="s">
        <v>11</v>
      </c>
      <c r="G77" s="8" t="s">
        <v>12</v>
      </c>
    </row>
    <row r="78" s="2" customFormat="1" ht="22" customHeight="1" spans="1:7">
      <c r="A78" s="8">
        <v>75</v>
      </c>
      <c r="B78" s="8" t="s">
        <v>19</v>
      </c>
      <c r="C78" s="8" t="s">
        <v>20</v>
      </c>
      <c r="D78" s="8" t="str">
        <f>"杨帆"</f>
        <v>杨帆</v>
      </c>
      <c r="E78" s="8" t="str">
        <f>"15011050428"</f>
        <v>15011050428</v>
      </c>
      <c r="F78" s="8">
        <v>77.52</v>
      </c>
      <c r="G78" s="8" t="s">
        <v>12</v>
      </c>
    </row>
    <row r="79" s="2" customFormat="1" ht="22" customHeight="1" spans="1:7">
      <c r="A79" s="8">
        <v>76</v>
      </c>
      <c r="B79" s="8" t="s">
        <v>19</v>
      </c>
      <c r="C79" s="8" t="s">
        <v>20</v>
      </c>
      <c r="D79" s="8" t="str">
        <f>"苏浩然"</f>
        <v>苏浩然</v>
      </c>
      <c r="E79" s="8" t="str">
        <f>"15011050429"</f>
        <v>15011050429</v>
      </c>
      <c r="F79" s="8" t="s">
        <v>11</v>
      </c>
      <c r="G79" s="8" t="s">
        <v>12</v>
      </c>
    </row>
    <row r="80" s="2" customFormat="1" ht="22" customHeight="1" spans="1:7">
      <c r="A80" s="8">
        <v>77</v>
      </c>
      <c r="B80" s="8" t="s">
        <v>19</v>
      </c>
      <c r="C80" s="8" t="s">
        <v>20</v>
      </c>
      <c r="D80" s="8" t="str">
        <f>"唐戬"</f>
        <v>唐戬</v>
      </c>
      <c r="E80" s="8" t="str">
        <f>"15011050430"</f>
        <v>15011050430</v>
      </c>
      <c r="F80" s="8" t="s">
        <v>11</v>
      </c>
      <c r="G80" s="8" t="s">
        <v>12</v>
      </c>
    </row>
    <row r="81" s="2" customFormat="1" ht="22" customHeight="1" spans="1:7">
      <c r="A81" s="8">
        <v>78</v>
      </c>
      <c r="B81" s="8" t="s">
        <v>19</v>
      </c>
      <c r="C81" s="8" t="s">
        <v>20</v>
      </c>
      <c r="D81" s="8" t="str">
        <f>"张冠民"</f>
        <v>张冠民</v>
      </c>
      <c r="E81" s="8" t="str">
        <f>"15011050431"</f>
        <v>15011050431</v>
      </c>
      <c r="F81" s="8">
        <v>75.94</v>
      </c>
      <c r="G81" s="8" t="s">
        <v>12</v>
      </c>
    </row>
    <row r="82" s="2" customFormat="1" ht="22" customHeight="1" spans="1:7">
      <c r="A82" s="8">
        <v>79</v>
      </c>
      <c r="B82" s="8" t="s">
        <v>19</v>
      </c>
      <c r="C82" s="8" t="s">
        <v>20</v>
      </c>
      <c r="D82" s="8" t="str">
        <f>"张磊"</f>
        <v>张磊</v>
      </c>
      <c r="E82" s="8" t="str">
        <f>"15011050432"</f>
        <v>15011050432</v>
      </c>
      <c r="F82" s="8" t="s">
        <v>11</v>
      </c>
      <c r="G82" s="8" t="s">
        <v>12</v>
      </c>
    </row>
    <row r="83" s="2" customFormat="1" ht="22" customHeight="1" spans="1:7">
      <c r="A83" s="8">
        <v>80</v>
      </c>
      <c r="B83" s="8" t="s">
        <v>19</v>
      </c>
      <c r="C83" s="8" t="s">
        <v>20</v>
      </c>
      <c r="D83" s="8" t="str">
        <f>"杜岳"</f>
        <v>杜岳</v>
      </c>
      <c r="E83" s="8" t="str">
        <f>"15011050433"</f>
        <v>15011050433</v>
      </c>
      <c r="F83" s="8" t="s">
        <v>11</v>
      </c>
      <c r="G83" s="8" t="s">
        <v>12</v>
      </c>
    </row>
    <row r="84" s="2" customFormat="1" ht="22" customHeight="1" spans="1:7">
      <c r="A84" s="8">
        <v>81</v>
      </c>
      <c r="B84" s="8" t="s">
        <v>19</v>
      </c>
      <c r="C84" s="8" t="s">
        <v>20</v>
      </c>
      <c r="D84" s="8" t="str">
        <f>"高伟"</f>
        <v>高伟</v>
      </c>
      <c r="E84" s="8" t="str">
        <f>"15011050434"</f>
        <v>15011050434</v>
      </c>
      <c r="F84" s="8" t="s">
        <v>11</v>
      </c>
      <c r="G84" s="8" t="s">
        <v>12</v>
      </c>
    </row>
    <row r="85" s="2" customFormat="1" ht="22" customHeight="1" spans="1:7">
      <c r="A85" s="8">
        <v>82</v>
      </c>
      <c r="B85" s="8" t="s">
        <v>19</v>
      </c>
      <c r="C85" s="8" t="s">
        <v>21</v>
      </c>
      <c r="D85" s="8" t="str">
        <f>"崔敬"</f>
        <v>崔敬</v>
      </c>
      <c r="E85" s="8" t="str">
        <f>"15011060301"</f>
        <v>15011060301</v>
      </c>
      <c r="F85" s="8" t="s">
        <v>11</v>
      </c>
      <c r="G85" s="8" t="s">
        <v>12</v>
      </c>
    </row>
    <row r="86" s="2" customFormat="1" ht="22" customHeight="1" spans="1:7">
      <c r="A86" s="8">
        <v>83</v>
      </c>
      <c r="B86" s="8" t="s">
        <v>19</v>
      </c>
      <c r="C86" s="8" t="s">
        <v>21</v>
      </c>
      <c r="D86" s="8" t="str">
        <f>"包钢龙"</f>
        <v>包钢龙</v>
      </c>
      <c r="E86" s="8" t="str">
        <f>"15011060302"</f>
        <v>15011060302</v>
      </c>
      <c r="F86" s="8" t="s">
        <v>11</v>
      </c>
      <c r="G86" s="8" t="s">
        <v>12</v>
      </c>
    </row>
    <row r="87" s="2" customFormat="1" ht="22" customHeight="1" spans="1:7">
      <c r="A87" s="8">
        <v>84</v>
      </c>
      <c r="B87" s="8" t="s">
        <v>19</v>
      </c>
      <c r="C87" s="8" t="s">
        <v>21</v>
      </c>
      <c r="D87" s="8" t="str">
        <f>"王慧"</f>
        <v>王慧</v>
      </c>
      <c r="E87" s="8" t="str">
        <f>"15011060303"</f>
        <v>15011060303</v>
      </c>
      <c r="F87" s="8">
        <v>77.24</v>
      </c>
      <c r="G87" s="8" t="s">
        <v>12</v>
      </c>
    </row>
    <row r="88" s="2" customFormat="1" ht="22" customHeight="1" spans="1:7">
      <c r="A88" s="8">
        <v>85</v>
      </c>
      <c r="B88" s="8" t="s">
        <v>19</v>
      </c>
      <c r="C88" s="8" t="s">
        <v>21</v>
      </c>
      <c r="D88" s="8" t="str">
        <f>"郝睿晗"</f>
        <v>郝睿晗</v>
      </c>
      <c r="E88" s="8" t="str">
        <f>"15011060304"</f>
        <v>15011060304</v>
      </c>
      <c r="F88" s="8">
        <v>70.74</v>
      </c>
      <c r="G88" s="8" t="s">
        <v>12</v>
      </c>
    </row>
    <row r="89" s="2" customFormat="1" ht="22" customHeight="1" spans="1:7">
      <c r="A89" s="8">
        <v>86</v>
      </c>
      <c r="B89" s="8" t="s">
        <v>19</v>
      </c>
      <c r="C89" s="8" t="s">
        <v>21</v>
      </c>
      <c r="D89" s="8" t="str">
        <f>"范星硕"</f>
        <v>范星硕</v>
      </c>
      <c r="E89" s="8" t="str">
        <f>"15011060305"</f>
        <v>15011060305</v>
      </c>
      <c r="F89" s="8" t="s">
        <v>11</v>
      </c>
      <c r="G89" s="8" t="s">
        <v>12</v>
      </c>
    </row>
    <row r="90" s="2" customFormat="1" ht="22" customHeight="1" spans="1:7">
      <c r="A90" s="8">
        <v>87</v>
      </c>
      <c r="B90" s="8" t="s">
        <v>19</v>
      </c>
      <c r="C90" s="8" t="s">
        <v>21</v>
      </c>
      <c r="D90" s="8" t="str">
        <f>"王乔"</f>
        <v>王乔</v>
      </c>
      <c r="E90" s="8" t="str">
        <f>"15011060306"</f>
        <v>15011060306</v>
      </c>
      <c r="F90" s="8" t="s">
        <v>11</v>
      </c>
      <c r="G90" s="8" t="s">
        <v>12</v>
      </c>
    </row>
    <row r="91" s="2" customFormat="1" ht="22" customHeight="1" spans="1:7">
      <c r="A91" s="8">
        <v>88</v>
      </c>
      <c r="B91" s="8" t="s">
        <v>19</v>
      </c>
      <c r="C91" s="8" t="s">
        <v>21</v>
      </c>
      <c r="D91" s="8" t="str">
        <f>"王进荣"</f>
        <v>王进荣</v>
      </c>
      <c r="E91" s="8" t="str">
        <f>"15011060307"</f>
        <v>15011060307</v>
      </c>
      <c r="F91" s="8">
        <v>75.24</v>
      </c>
      <c r="G91" s="8" t="s">
        <v>12</v>
      </c>
    </row>
    <row r="92" s="2" customFormat="1" ht="22" customHeight="1" spans="1:7">
      <c r="A92" s="8">
        <v>89</v>
      </c>
      <c r="B92" s="8" t="s">
        <v>19</v>
      </c>
      <c r="C92" s="8" t="s">
        <v>21</v>
      </c>
      <c r="D92" s="8" t="str">
        <f>"韩佳男"</f>
        <v>韩佳男</v>
      </c>
      <c r="E92" s="8" t="str">
        <f>"15011060308"</f>
        <v>15011060308</v>
      </c>
      <c r="F92" s="8" t="s">
        <v>11</v>
      </c>
      <c r="G92" s="8" t="s">
        <v>12</v>
      </c>
    </row>
    <row r="93" s="2" customFormat="1" ht="22" customHeight="1" spans="1:7">
      <c r="A93" s="8">
        <v>90</v>
      </c>
      <c r="B93" s="8" t="s">
        <v>19</v>
      </c>
      <c r="C93" s="8" t="s">
        <v>21</v>
      </c>
      <c r="D93" s="8" t="str">
        <f>"田沁鑫"</f>
        <v>田沁鑫</v>
      </c>
      <c r="E93" s="8" t="str">
        <f>"15011060309"</f>
        <v>15011060309</v>
      </c>
      <c r="F93" s="8">
        <v>74.54</v>
      </c>
      <c r="G93" s="8" t="s">
        <v>12</v>
      </c>
    </row>
    <row r="94" s="2" customFormat="1" ht="22" customHeight="1" spans="1:7">
      <c r="A94" s="8">
        <v>91</v>
      </c>
      <c r="B94" s="8" t="s">
        <v>19</v>
      </c>
      <c r="C94" s="8" t="s">
        <v>21</v>
      </c>
      <c r="D94" s="8" t="str">
        <f>"张欣然"</f>
        <v>张欣然</v>
      </c>
      <c r="E94" s="8" t="str">
        <f>"15011060310"</f>
        <v>15011060310</v>
      </c>
      <c r="F94" s="8">
        <v>74.62</v>
      </c>
      <c r="G94" s="8" t="s">
        <v>12</v>
      </c>
    </row>
    <row r="95" s="2" customFormat="1" ht="22" customHeight="1" spans="1:7">
      <c r="A95" s="8">
        <v>92</v>
      </c>
      <c r="B95" s="8" t="s">
        <v>19</v>
      </c>
      <c r="C95" s="8" t="s">
        <v>21</v>
      </c>
      <c r="D95" s="8" t="str">
        <f>"刘思维"</f>
        <v>刘思维</v>
      </c>
      <c r="E95" s="8" t="str">
        <f>"15011060311"</f>
        <v>15011060311</v>
      </c>
      <c r="F95" s="8" t="s">
        <v>11</v>
      </c>
      <c r="G95" s="8" t="s">
        <v>12</v>
      </c>
    </row>
    <row r="96" s="2" customFormat="1" ht="22" customHeight="1" spans="1:7">
      <c r="A96" s="8">
        <v>93</v>
      </c>
      <c r="B96" s="8" t="s">
        <v>19</v>
      </c>
      <c r="C96" s="8" t="s">
        <v>21</v>
      </c>
      <c r="D96" s="8" t="str">
        <f>"王硕"</f>
        <v>王硕</v>
      </c>
      <c r="E96" s="8" t="str">
        <f>"15011060312"</f>
        <v>15011060312</v>
      </c>
      <c r="F96" s="8">
        <v>79.06</v>
      </c>
      <c r="G96" s="8" t="s">
        <v>13</v>
      </c>
    </row>
    <row r="97" s="2" customFormat="1" ht="22" customHeight="1" spans="1:7">
      <c r="A97" s="8">
        <v>94</v>
      </c>
      <c r="B97" s="8" t="s">
        <v>19</v>
      </c>
      <c r="C97" s="8" t="s">
        <v>21</v>
      </c>
      <c r="D97" s="8" t="str">
        <f>"高嘉宇"</f>
        <v>高嘉宇</v>
      </c>
      <c r="E97" s="8" t="str">
        <f>"15011060313"</f>
        <v>15011060313</v>
      </c>
      <c r="F97" s="8" t="s">
        <v>11</v>
      </c>
      <c r="G97" s="8" t="s">
        <v>12</v>
      </c>
    </row>
    <row r="98" s="2" customFormat="1" ht="22" customHeight="1" spans="1:7">
      <c r="A98" s="8">
        <v>95</v>
      </c>
      <c r="B98" s="8" t="s">
        <v>19</v>
      </c>
      <c r="C98" s="8" t="s">
        <v>21</v>
      </c>
      <c r="D98" s="8" t="str">
        <f>"赵毕升"</f>
        <v>赵毕升</v>
      </c>
      <c r="E98" s="8" t="str">
        <f>"15011060314"</f>
        <v>15011060314</v>
      </c>
      <c r="F98" s="8" t="s">
        <v>11</v>
      </c>
      <c r="G98" s="8" t="s">
        <v>12</v>
      </c>
    </row>
    <row r="99" s="2" customFormat="1" ht="22" customHeight="1" spans="1:7">
      <c r="A99" s="8">
        <v>96</v>
      </c>
      <c r="B99" s="8" t="s">
        <v>19</v>
      </c>
      <c r="C99" s="8" t="s">
        <v>21</v>
      </c>
      <c r="D99" s="8" t="str">
        <f>"越慧娟"</f>
        <v>越慧娟</v>
      </c>
      <c r="E99" s="8" t="str">
        <f>"15011060315"</f>
        <v>15011060315</v>
      </c>
      <c r="F99" s="8" t="s">
        <v>11</v>
      </c>
      <c r="G99" s="8" t="s">
        <v>12</v>
      </c>
    </row>
    <row r="100" s="2" customFormat="1" ht="22" customHeight="1" spans="1:7">
      <c r="A100" s="8">
        <v>97</v>
      </c>
      <c r="B100" s="8" t="s">
        <v>19</v>
      </c>
      <c r="C100" s="8" t="s">
        <v>21</v>
      </c>
      <c r="D100" s="8" t="str">
        <f>"王智璎"</f>
        <v>王智璎</v>
      </c>
      <c r="E100" s="8" t="str">
        <f>"15011060316"</f>
        <v>15011060316</v>
      </c>
      <c r="F100" s="8" t="s">
        <v>11</v>
      </c>
      <c r="G100" s="8" t="s">
        <v>12</v>
      </c>
    </row>
    <row r="101" s="2" customFormat="1" ht="22" customHeight="1" spans="1:7">
      <c r="A101" s="8">
        <v>98</v>
      </c>
      <c r="B101" s="8" t="s">
        <v>19</v>
      </c>
      <c r="C101" s="8" t="s">
        <v>21</v>
      </c>
      <c r="D101" s="8" t="str">
        <f>"李乐"</f>
        <v>李乐</v>
      </c>
      <c r="E101" s="8" t="str">
        <f>"15011060317"</f>
        <v>15011060317</v>
      </c>
      <c r="F101" s="8" t="s">
        <v>11</v>
      </c>
      <c r="G101" s="8" t="s">
        <v>12</v>
      </c>
    </row>
    <row r="102" s="2" customFormat="1" ht="22" customHeight="1" spans="1:7">
      <c r="A102" s="8">
        <v>99</v>
      </c>
      <c r="B102" s="8" t="s">
        <v>19</v>
      </c>
      <c r="C102" s="8" t="s">
        <v>21</v>
      </c>
      <c r="D102" s="8" t="str">
        <f>"刘娜"</f>
        <v>刘娜</v>
      </c>
      <c r="E102" s="8" t="str">
        <f>"15011060318"</f>
        <v>15011060318</v>
      </c>
      <c r="F102" s="8" t="s">
        <v>11</v>
      </c>
      <c r="G102" s="8" t="s">
        <v>12</v>
      </c>
    </row>
    <row r="103" s="2" customFormat="1" ht="22" customHeight="1" spans="1:7">
      <c r="A103" s="8">
        <v>100</v>
      </c>
      <c r="B103" s="8" t="s">
        <v>19</v>
      </c>
      <c r="C103" s="8" t="s">
        <v>21</v>
      </c>
      <c r="D103" s="8" t="str">
        <f>"赵超强"</f>
        <v>赵超强</v>
      </c>
      <c r="E103" s="8" t="str">
        <f>"15011060319"</f>
        <v>15011060319</v>
      </c>
      <c r="F103" s="8">
        <v>74.72</v>
      </c>
      <c r="G103" s="8" t="s">
        <v>12</v>
      </c>
    </row>
    <row r="104" s="2" customFormat="1" ht="22" customHeight="1" spans="1:7">
      <c r="A104" s="8">
        <v>101</v>
      </c>
      <c r="B104" s="8" t="s">
        <v>19</v>
      </c>
      <c r="C104" s="8" t="s">
        <v>21</v>
      </c>
      <c r="D104" s="8" t="str">
        <f>"高甜"</f>
        <v>高甜</v>
      </c>
      <c r="E104" s="8" t="str">
        <f>"15011060320"</f>
        <v>15011060320</v>
      </c>
      <c r="F104" s="8" t="s">
        <v>11</v>
      </c>
      <c r="G104" s="8" t="s">
        <v>12</v>
      </c>
    </row>
    <row r="105" s="2" customFormat="1" ht="22" customHeight="1" spans="1:7">
      <c r="A105" s="8">
        <v>102</v>
      </c>
      <c r="B105" s="8" t="s">
        <v>19</v>
      </c>
      <c r="C105" s="8" t="s">
        <v>21</v>
      </c>
      <c r="D105" s="8" t="str">
        <f>"刘波"</f>
        <v>刘波</v>
      </c>
      <c r="E105" s="8" t="str">
        <f>"15011060321"</f>
        <v>15011060321</v>
      </c>
      <c r="F105" s="8" t="s">
        <v>11</v>
      </c>
      <c r="G105" s="8" t="s">
        <v>12</v>
      </c>
    </row>
    <row r="106" s="2" customFormat="1" ht="22" customHeight="1" spans="1:7">
      <c r="A106" s="8">
        <v>103</v>
      </c>
      <c r="B106" s="8" t="s">
        <v>19</v>
      </c>
      <c r="C106" s="8" t="s">
        <v>21</v>
      </c>
      <c r="D106" s="8" t="str">
        <f>"翟雅茜"</f>
        <v>翟雅茜</v>
      </c>
      <c r="E106" s="8" t="str">
        <f>"15011060322"</f>
        <v>15011060322</v>
      </c>
      <c r="F106" s="8" t="s">
        <v>11</v>
      </c>
      <c r="G106" s="8" t="s">
        <v>12</v>
      </c>
    </row>
    <row r="107" s="2" customFormat="1" ht="22" customHeight="1" spans="1:7">
      <c r="A107" s="8">
        <v>104</v>
      </c>
      <c r="B107" s="8" t="s">
        <v>19</v>
      </c>
      <c r="C107" s="8" t="s">
        <v>21</v>
      </c>
      <c r="D107" s="8" t="str">
        <f>"姜晓慧"</f>
        <v>姜晓慧</v>
      </c>
      <c r="E107" s="8" t="str">
        <f>"15011060323"</f>
        <v>15011060323</v>
      </c>
      <c r="F107" s="8" t="s">
        <v>11</v>
      </c>
      <c r="G107" s="8" t="s">
        <v>12</v>
      </c>
    </row>
    <row r="108" s="2" customFormat="1" ht="22" customHeight="1" spans="1:7">
      <c r="A108" s="8">
        <v>105</v>
      </c>
      <c r="B108" s="8" t="s">
        <v>19</v>
      </c>
      <c r="C108" s="8" t="s">
        <v>21</v>
      </c>
      <c r="D108" s="8" t="str">
        <f>"杨天祥"</f>
        <v>杨天祥</v>
      </c>
      <c r="E108" s="8" t="str">
        <f>"15011060324"</f>
        <v>15011060324</v>
      </c>
      <c r="F108" s="8" t="s">
        <v>11</v>
      </c>
      <c r="G108" s="8" t="s">
        <v>12</v>
      </c>
    </row>
    <row r="109" s="2" customFormat="1" ht="22" customHeight="1" spans="1:7">
      <c r="A109" s="8">
        <v>106</v>
      </c>
      <c r="B109" s="8" t="s">
        <v>19</v>
      </c>
      <c r="C109" s="8" t="s">
        <v>21</v>
      </c>
      <c r="D109" s="8" t="str">
        <f>"辛美乐"</f>
        <v>辛美乐</v>
      </c>
      <c r="E109" s="8" t="str">
        <f>"15011060325"</f>
        <v>15011060325</v>
      </c>
      <c r="F109" s="8">
        <v>74.88</v>
      </c>
      <c r="G109" s="8" t="s">
        <v>12</v>
      </c>
    </row>
    <row r="110" s="2" customFormat="1" ht="22" customHeight="1" spans="1:7">
      <c r="A110" s="8">
        <v>107</v>
      </c>
      <c r="B110" s="8" t="s">
        <v>19</v>
      </c>
      <c r="C110" s="8" t="s">
        <v>21</v>
      </c>
      <c r="D110" s="8" t="str">
        <f>"刘舒予"</f>
        <v>刘舒予</v>
      </c>
      <c r="E110" s="8" t="str">
        <f>"15011060326"</f>
        <v>15011060326</v>
      </c>
      <c r="F110" s="8" t="s">
        <v>11</v>
      </c>
      <c r="G110" s="8" t="s">
        <v>12</v>
      </c>
    </row>
    <row r="111" s="2" customFormat="1" ht="22" customHeight="1" spans="1:7">
      <c r="A111" s="8">
        <v>108</v>
      </c>
      <c r="B111" s="8" t="s">
        <v>19</v>
      </c>
      <c r="C111" s="8" t="s">
        <v>21</v>
      </c>
      <c r="D111" s="8" t="str">
        <f>"高晨沛"</f>
        <v>高晨沛</v>
      </c>
      <c r="E111" s="8" t="str">
        <f>"15011060327"</f>
        <v>15011060327</v>
      </c>
      <c r="F111" s="8" t="s">
        <v>11</v>
      </c>
      <c r="G111" s="8" t="s">
        <v>12</v>
      </c>
    </row>
    <row r="112" s="2" customFormat="1" ht="22" customHeight="1" spans="1:7">
      <c r="A112" s="8">
        <v>109</v>
      </c>
      <c r="B112" s="8" t="s">
        <v>19</v>
      </c>
      <c r="C112" s="8" t="s">
        <v>21</v>
      </c>
      <c r="D112" s="8" t="str">
        <f>"王娜日娜"</f>
        <v>王娜日娜</v>
      </c>
      <c r="E112" s="8" t="str">
        <f>"15011060328"</f>
        <v>15011060328</v>
      </c>
      <c r="F112" s="8">
        <v>76.88</v>
      </c>
      <c r="G112" s="8" t="s">
        <v>12</v>
      </c>
    </row>
    <row r="113" s="2" customFormat="1" ht="22" customHeight="1" spans="1:7">
      <c r="A113" s="8">
        <v>110</v>
      </c>
      <c r="B113" s="8" t="s">
        <v>19</v>
      </c>
      <c r="C113" s="8" t="s">
        <v>21</v>
      </c>
      <c r="D113" s="8" t="str">
        <f>"陈玉荣"</f>
        <v>陈玉荣</v>
      </c>
      <c r="E113" s="8" t="str">
        <f>"15011060329"</f>
        <v>15011060329</v>
      </c>
      <c r="F113" s="8">
        <v>71.76</v>
      </c>
      <c r="G113" s="8" t="s">
        <v>12</v>
      </c>
    </row>
    <row r="114" s="2" customFormat="1" ht="22" customHeight="1" spans="1:7">
      <c r="A114" s="8">
        <v>111</v>
      </c>
      <c r="B114" s="8" t="s">
        <v>19</v>
      </c>
      <c r="C114" s="8" t="s">
        <v>21</v>
      </c>
      <c r="D114" s="8" t="str">
        <f>"董璐瑶"</f>
        <v>董璐瑶</v>
      </c>
      <c r="E114" s="8" t="str">
        <f>"15011060330"</f>
        <v>15011060330</v>
      </c>
      <c r="F114" s="8" t="s">
        <v>11</v>
      </c>
      <c r="G114" s="8" t="s">
        <v>12</v>
      </c>
    </row>
    <row r="115" s="2" customFormat="1" ht="22" customHeight="1" spans="1:7">
      <c r="A115" s="8">
        <v>112</v>
      </c>
      <c r="B115" s="8" t="s">
        <v>19</v>
      </c>
      <c r="C115" s="8" t="s">
        <v>21</v>
      </c>
      <c r="D115" s="8" t="str">
        <f>"贾钰"</f>
        <v>贾钰</v>
      </c>
      <c r="E115" s="8" t="str">
        <f>"15011060331"</f>
        <v>15011060331</v>
      </c>
      <c r="F115" s="8" t="s">
        <v>11</v>
      </c>
      <c r="G115" s="8" t="s">
        <v>12</v>
      </c>
    </row>
    <row r="116" s="2" customFormat="1" ht="22" customHeight="1" spans="1:7">
      <c r="A116" s="8">
        <v>113</v>
      </c>
      <c r="B116" s="8" t="s">
        <v>19</v>
      </c>
      <c r="C116" s="8" t="s">
        <v>21</v>
      </c>
      <c r="D116" s="8" t="str">
        <f>"忻淑娟"</f>
        <v>忻淑娟</v>
      </c>
      <c r="E116" s="8" t="str">
        <f>"15011060332"</f>
        <v>15011060332</v>
      </c>
      <c r="F116" s="9">
        <v>76.6</v>
      </c>
      <c r="G116" s="8" t="s">
        <v>12</v>
      </c>
    </row>
    <row r="117" s="2" customFormat="1" ht="22" customHeight="1" spans="1:7">
      <c r="A117" s="8">
        <v>114</v>
      </c>
      <c r="B117" s="8" t="s">
        <v>19</v>
      </c>
      <c r="C117" s="8" t="s">
        <v>21</v>
      </c>
      <c r="D117" s="8" t="str">
        <f>"杜智杰"</f>
        <v>杜智杰</v>
      </c>
      <c r="E117" s="8" t="str">
        <f>"15011060333"</f>
        <v>15011060333</v>
      </c>
      <c r="F117" s="8" t="s">
        <v>11</v>
      </c>
      <c r="G117" s="8" t="s">
        <v>12</v>
      </c>
    </row>
    <row r="118" s="2" customFormat="1" ht="22" customHeight="1" spans="1:7">
      <c r="A118" s="8">
        <v>115</v>
      </c>
      <c r="B118" s="8" t="s">
        <v>19</v>
      </c>
      <c r="C118" s="8" t="s">
        <v>21</v>
      </c>
      <c r="D118" s="8" t="str">
        <f>"毕馨月"</f>
        <v>毕馨月</v>
      </c>
      <c r="E118" s="8" t="str">
        <f>"15011060334"</f>
        <v>15011060334</v>
      </c>
      <c r="F118" s="8" t="s">
        <v>11</v>
      </c>
      <c r="G118" s="8" t="s">
        <v>12</v>
      </c>
    </row>
    <row r="119" s="2" customFormat="1" ht="22" customHeight="1" spans="1:7">
      <c r="A119" s="8">
        <v>116</v>
      </c>
      <c r="B119" s="8" t="s">
        <v>19</v>
      </c>
      <c r="C119" s="8" t="s">
        <v>21</v>
      </c>
      <c r="D119" s="8" t="str">
        <f>"郭小林"</f>
        <v>郭小林</v>
      </c>
      <c r="E119" s="8" t="str">
        <f>"15011060335"</f>
        <v>15011060335</v>
      </c>
      <c r="F119" s="8" t="s">
        <v>11</v>
      </c>
      <c r="G119" s="8" t="s">
        <v>12</v>
      </c>
    </row>
    <row r="120" s="2" customFormat="1" ht="22" customHeight="1" spans="1:7">
      <c r="A120" s="8">
        <v>117</v>
      </c>
      <c r="B120" s="8" t="s">
        <v>19</v>
      </c>
      <c r="C120" s="8" t="s">
        <v>21</v>
      </c>
      <c r="D120" s="8" t="str">
        <f>"张欣悦"</f>
        <v>张欣悦</v>
      </c>
      <c r="E120" s="8" t="str">
        <f>"15011060336"</f>
        <v>15011060336</v>
      </c>
      <c r="F120" s="8" t="s">
        <v>11</v>
      </c>
      <c r="G120" s="8" t="s">
        <v>12</v>
      </c>
    </row>
    <row r="121" s="2" customFormat="1" ht="22" customHeight="1" spans="1:7">
      <c r="A121" s="8">
        <v>118</v>
      </c>
      <c r="B121" s="8" t="s">
        <v>19</v>
      </c>
      <c r="C121" s="8" t="s">
        <v>21</v>
      </c>
      <c r="D121" s="8" t="str">
        <f>"李欣"</f>
        <v>李欣</v>
      </c>
      <c r="E121" s="8" t="str">
        <f>"15011060337"</f>
        <v>15011060337</v>
      </c>
      <c r="F121" s="8">
        <v>77.56</v>
      </c>
      <c r="G121" s="8" t="s">
        <v>12</v>
      </c>
    </row>
    <row r="122" s="2" customFormat="1" ht="22" customHeight="1" spans="1:7">
      <c r="A122" s="8">
        <v>119</v>
      </c>
      <c r="B122" s="8" t="s">
        <v>19</v>
      </c>
      <c r="C122" s="8" t="s">
        <v>21</v>
      </c>
      <c r="D122" s="8" t="str">
        <f>"张媛媛"</f>
        <v>张媛媛</v>
      </c>
      <c r="E122" s="8" t="str">
        <f>"15011060338"</f>
        <v>15011060338</v>
      </c>
      <c r="F122" s="8" t="s">
        <v>11</v>
      </c>
      <c r="G122" s="8" t="s">
        <v>12</v>
      </c>
    </row>
    <row r="123" s="2" customFormat="1" ht="22" customHeight="1" spans="1:7">
      <c r="A123" s="8">
        <v>120</v>
      </c>
      <c r="B123" s="8" t="s">
        <v>19</v>
      </c>
      <c r="C123" s="8" t="s">
        <v>21</v>
      </c>
      <c r="D123" s="8" t="str">
        <f>"吴苏日古格"</f>
        <v>吴苏日古格</v>
      </c>
      <c r="E123" s="8" t="str">
        <f>"15011060339"</f>
        <v>15011060339</v>
      </c>
      <c r="F123" s="8">
        <v>72.06</v>
      </c>
      <c r="G123" s="8" t="s">
        <v>12</v>
      </c>
    </row>
    <row r="124" s="2" customFormat="1" ht="22" customHeight="1" spans="1:7">
      <c r="A124" s="8">
        <v>121</v>
      </c>
      <c r="B124" s="8" t="s">
        <v>19</v>
      </c>
      <c r="C124" s="8" t="s">
        <v>21</v>
      </c>
      <c r="D124" s="8" t="str">
        <f>"刘舒冉"</f>
        <v>刘舒冉</v>
      </c>
      <c r="E124" s="8" t="str">
        <f>"15011060340"</f>
        <v>15011060340</v>
      </c>
      <c r="F124" s="8" t="s">
        <v>11</v>
      </c>
      <c r="G124" s="8" t="s">
        <v>12</v>
      </c>
    </row>
    <row r="125" s="2" customFormat="1" ht="22" customHeight="1" spans="1:7">
      <c r="A125" s="8">
        <v>122</v>
      </c>
      <c r="B125" s="8" t="s">
        <v>19</v>
      </c>
      <c r="C125" s="8" t="s">
        <v>21</v>
      </c>
      <c r="D125" s="8" t="str">
        <f>"贾之怡"</f>
        <v>贾之怡</v>
      </c>
      <c r="E125" s="8" t="str">
        <f>"15011060341"</f>
        <v>15011060341</v>
      </c>
      <c r="F125" s="8" t="s">
        <v>11</v>
      </c>
      <c r="G125" s="8" t="s">
        <v>12</v>
      </c>
    </row>
    <row r="126" s="2" customFormat="1" ht="22" customHeight="1" spans="1:7">
      <c r="A126" s="8">
        <v>123</v>
      </c>
      <c r="B126" s="8" t="s">
        <v>19</v>
      </c>
      <c r="C126" s="8" t="s">
        <v>21</v>
      </c>
      <c r="D126" s="8" t="str">
        <f>"倪少华"</f>
        <v>倪少华</v>
      </c>
      <c r="E126" s="8" t="str">
        <f>"15011060342"</f>
        <v>15011060342</v>
      </c>
      <c r="F126" s="8" t="s">
        <v>11</v>
      </c>
      <c r="G126" s="8" t="s">
        <v>12</v>
      </c>
    </row>
    <row r="127" s="2" customFormat="1" ht="22" customHeight="1" spans="1:7">
      <c r="A127" s="8">
        <v>124</v>
      </c>
      <c r="B127" s="8" t="s">
        <v>19</v>
      </c>
      <c r="C127" s="8" t="s">
        <v>21</v>
      </c>
      <c r="D127" s="8" t="str">
        <f>"赵疏雨"</f>
        <v>赵疏雨</v>
      </c>
      <c r="E127" s="8" t="str">
        <f>"15011060343"</f>
        <v>15011060343</v>
      </c>
      <c r="F127" s="8" t="s">
        <v>11</v>
      </c>
      <c r="G127" s="8" t="s">
        <v>12</v>
      </c>
    </row>
    <row r="128" s="2" customFormat="1" ht="22" customHeight="1" spans="1:7">
      <c r="A128" s="8">
        <v>125</v>
      </c>
      <c r="B128" s="8" t="s">
        <v>19</v>
      </c>
      <c r="C128" s="8" t="s">
        <v>21</v>
      </c>
      <c r="D128" s="8" t="str">
        <f>"张迪瑶"</f>
        <v>张迪瑶</v>
      </c>
      <c r="E128" s="8" t="str">
        <f>"15011060344"</f>
        <v>15011060344</v>
      </c>
      <c r="F128" s="8" t="s">
        <v>11</v>
      </c>
      <c r="G128" s="8" t="s">
        <v>12</v>
      </c>
    </row>
    <row r="129" s="2" customFormat="1" ht="22" customHeight="1" spans="1:7">
      <c r="A129" s="8">
        <v>126</v>
      </c>
      <c r="B129" s="8" t="s">
        <v>19</v>
      </c>
      <c r="C129" s="8" t="s">
        <v>21</v>
      </c>
      <c r="D129" s="8" t="str">
        <f>"贾素维"</f>
        <v>贾素维</v>
      </c>
      <c r="E129" s="8" t="str">
        <f>"15011060345"</f>
        <v>15011060345</v>
      </c>
      <c r="F129" s="8">
        <v>75.98</v>
      </c>
      <c r="G129" s="8" t="s">
        <v>12</v>
      </c>
    </row>
    <row r="130" s="2" customFormat="1" ht="22" customHeight="1" spans="1:7">
      <c r="A130" s="8">
        <v>127</v>
      </c>
      <c r="B130" s="8" t="s">
        <v>19</v>
      </c>
      <c r="C130" s="8" t="s">
        <v>21</v>
      </c>
      <c r="D130" s="8" t="str">
        <f>"祁东霞"</f>
        <v>祁东霞</v>
      </c>
      <c r="E130" s="8" t="str">
        <f>"15011060346"</f>
        <v>15011060346</v>
      </c>
      <c r="F130" s="8" t="s">
        <v>11</v>
      </c>
      <c r="G130" s="8" t="s">
        <v>12</v>
      </c>
    </row>
    <row r="131" s="2" customFormat="1" ht="22" customHeight="1" spans="1:7">
      <c r="A131" s="8">
        <v>128</v>
      </c>
      <c r="B131" s="8" t="s">
        <v>19</v>
      </c>
      <c r="C131" s="8" t="s">
        <v>21</v>
      </c>
      <c r="D131" s="8" t="str">
        <f>"陶泓羽"</f>
        <v>陶泓羽</v>
      </c>
      <c r="E131" s="8" t="str">
        <f>"15011060347"</f>
        <v>15011060347</v>
      </c>
      <c r="F131" s="8">
        <v>75.46</v>
      </c>
      <c r="G131" s="8" t="s">
        <v>12</v>
      </c>
    </row>
    <row r="132" s="2" customFormat="1" ht="22" customHeight="1" spans="1:7">
      <c r="A132" s="8">
        <v>129</v>
      </c>
      <c r="B132" s="8" t="s">
        <v>19</v>
      </c>
      <c r="C132" s="8" t="s">
        <v>21</v>
      </c>
      <c r="D132" s="8" t="str">
        <f>"孙瑶彤"</f>
        <v>孙瑶彤</v>
      </c>
      <c r="E132" s="8" t="str">
        <f>"15011060348"</f>
        <v>15011060348</v>
      </c>
      <c r="F132" s="9">
        <v>77.8</v>
      </c>
      <c r="G132" s="8" t="s">
        <v>12</v>
      </c>
    </row>
    <row r="133" s="2" customFormat="1" ht="22" customHeight="1" spans="1:7">
      <c r="A133" s="8">
        <v>130</v>
      </c>
      <c r="B133" s="8" t="s">
        <v>19</v>
      </c>
      <c r="C133" s="8" t="s">
        <v>21</v>
      </c>
      <c r="D133" s="8" t="str">
        <f>"申洛宁"</f>
        <v>申洛宁</v>
      </c>
      <c r="E133" s="8" t="str">
        <f>"15011060349"</f>
        <v>15011060349</v>
      </c>
      <c r="F133" s="8" t="s">
        <v>11</v>
      </c>
      <c r="G133" s="8" t="s">
        <v>12</v>
      </c>
    </row>
    <row r="134" s="2" customFormat="1" ht="22" customHeight="1" spans="1:7">
      <c r="A134" s="8">
        <v>131</v>
      </c>
      <c r="B134" s="8" t="s">
        <v>19</v>
      </c>
      <c r="C134" s="8" t="s">
        <v>21</v>
      </c>
      <c r="D134" s="8" t="str">
        <f>"郭家鑫"</f>
        <v>郭家鑫</v>
      </c>
      <c r="E134" s="8" t="str">
        <f>"15011060350"</f>
        <v>15011060350</v>
      </c>
      <c r="F134" s="8" t="s">
        <v>11</v>
      </c>
      <c r="G134" s="8" t="s">
        <v>12</v>
      </c>
    </row>
    <row r="135" s="2" customFormat="1" ht="22" customHeight="1" spans="1:7">
      <c r="A135" s="8">
        <v>132</v>
      </c>
      <c r="B135" s="8" t="s">
        <v>19</v>
      </c>
      <c r="C135" s="8" t="s">
        <v>21</v>
      </c>
      <c r="D135" s="8" t="str">
        <f>"张曦斓"</f>
        <v>张曦斓</v>
      </c>
      <c r="E135" s="8" t="str">
        <f>"15011060351"</f>
        <v>15011060351</v>
      </c>
      <c r="F135" s="8">
        <v>74.82</v>
      </c>
      <c r="G135" s="8" t="s">
        <v>12</v>
      </c>
    </row>
    <row r="136" s="2" customFormat="1" ht="22" customHeight="1" spans="1:7">
      <c r="A136" s="8">
        <v>133</v>
      </c>
      <c r="B136" s="8" t="s">
        <v>19</v>
      </c>
      <c r="C136" s="8" t="s">
        <v>21</v>
      </c>
      <c r="D136" s="8" t="str">
        <f>"李水媛"</f>
        <v>李水媛</v>
      </c>
      <c r="E136" s="8" t="str">
        <f>"15011060352"</f>
        <v>15011060352</v>
      </c>
      <c r="F136" s="8" t="s">
        <v>11</v>
      </c>
      <c r="G136" s="8" t="s">
        <v>12</v>
      </c>
    </row>
    <row r="137" s="2" customFormat="1" ht="22" customHeight="1" spans="1:7">
      <c r="A137" s="8">
        <v>134</v>
      </c>
      <c r="B137" s="8" t="s">
        <v>19</v>
      </c>
      <c r="C137" s="8" t="s">
        <v>21</v>
      </c>
      <c r="D137" s="8" t="str">
        <f>"张洪晟"</f>
        <v>张洪晟</v>
      </c>
      <c r="E137" s="8" t="str">
        <f>"15011060353"</f>
        <v>15011060353</v>
      </c>
      <c r="F137" s="8">
        <v>75.26</v>
      </c>
      <c r="G137" s="8" t="s">
        <v>12</v>
      </c>
    </row>
    <row r="138" s="2" customFormat="1" ht="22" customHeight="1" spans="1:7">
      <c r="A138" s="8">
        <v>135</v>
      </c>
      <c r="B138" s="8" t="s">
        <v>22</v>
      </c>
      <c r="C138" s="8" t="s">
        <v>23</v>
      </c>
      <c r="D138" s="8" t="str">
        <f>"苏宣羽"</f>
        <v>苏宣羽</v>
      </c>
      <c r="E138" s="8" t="str">
        <f>"15011070435"</f>
        <v>15011070435</v>
      </c>
      <c r="F138" s="8" t="s">
        <v>11</v>
      </c>
      <c r="G138" s="8" t="s">
        <v>12</v>
      </c>
    </row>
    <row r="139" s="2" customFormat="1" ht="22" customHeight="1" spans="1:7">
      <c r="A139" s="8">
        <v>136</v>
      </c>
      <c r="B139" s="8" t="s">
        <v>22</v>
      </c>
      <c r="C139" s="8" t="s">
        <v>23</v>
      </c>
      <c r="D139" s="8" t="str">
        <f>"吕纹"</f>
        <v>吕纹</v>
      </c>
      <c r="E139" s="8" t="str">
        <f>"15011070436"</f>
        <v>15011070436</v>
      </c>
      <c r="F139" s="8" t="s">
        <v>11</v>
      </c>
      <c r="G139" s="8" t="s">
        <v>12</v>
      </c>
    </row>
    <row r="140" s="2" customFormat="1" ht="22" customHeight="1" spans="1:7">
      <c r="A140" s="8">
        <v>137</v>
      </c>
      <c r="B140" s="8" t="s">
        <v>22</v>
      </c>
      <c r="C140" s="8" t="s">
        <v>23</v>
      </c>
      <c r="D140" s="8" t="str">
        <f>"胡添旗"</f>
        <v>胡添旗</v>
      </c>
      <c r="E140" s="8" t="str">
        <f>"15011070437"</f>
        <v>15011070437</v>
      </c>
      <c r="F140" s="8" t="s">
        <v>11</v>
      </c>
      <c r="G140" s="8" t="s">
        <v>12</v>
      </c>
    </row>
    <row r="141" s="2" customFormat="1" ht="22" customHeight="1" spans="1:7">
      <c r="A141" s="8">
        <v>138</v>
      </c>
      <c r="B141" s="8" t="s">
        <v>22</v>
      </c>
      <c r="C141" s="8" t="s">
        <v>23</v>
      </c>
      <c r="D141" s="8" t="str">
        <f>"高亦彤"</f>
        <v>高亦彤</v>
      </c>
      <c r="E141" s="8" t="str">
        <f>"15011070438"</f>
        <v>15011070438</v>
      </c>
      <c r="F141" s="8">
        <v>74.82</v>
      </c>
      <c r="G141" s="8" t="s">
        <v>12</v>
      </c>
    </row>
    <row r="142" s="2" customFormat="1" ht="22" customHeight="1" spans="1:7">
      <c r="A142" s="8">
        <v>139</v>
      </c>
      <c r="B142" s="8" t="s">
        <v>22</v>
      </c>
      <c r="C142" s="8" t="s">
        <v>23</v>
      </c>
      <c r="D142" s="8" t="str">
        <f>"李百惠"</f>
        <v>李百惠</v>
      </c>
      <c r="E142" s="8" t="str">
        <f>"15011070439"</f>
        <v>15011070439</v>
      </c>
      <c r="F142" s="9">
        <v>82.7</v>
      </c>
      <c r="G142" s="8" t="s">
        <v>13</v>
      </c>
    </row>
    <row r="143" s="2" customFormat="1" ht="22" customHeight="1" spans="1:7">
      <c r="A143" s="8">
        <v>140</v>
      </c>
      <c r="B143" s="8" t="s">
        <v>22</v>
      </c>
      <c r="C143" s="8" t="s">
        <v>23</v>
      </c>
      <c r="D143" s="8" t="str">
        <f>"李婷"</f>
        <v>李婷</v>
      </c>
      <c r="E143" s="8" t="str">
        <f>"15011070440"</f>
        <v>15011070440</v>
      </c>
      <c r="F143" s="9">
        <v>79.2</v>
      </c>
      <c r="G143" s="8" t="s">
        <v>12</v>
      </c>
    </row>
    <row r="144" s="2" customFormat="1" ht="22" customHeight="1" spans="1:7">
      <c r="A144" s="8">
        <v>141</v>
      </c>
      <c r="B144" s="8" t="s">
        <v>22</v>
      </c>
      <c r="C144" s="8" t="s">
        <v>23</v>
      </c>
      <c r="D144" s="8" t="str">
        <f>"吕红"</f>
        <v>吕红</v>
      </c>
      <c r="E144" s="8" t="str">
        <f>"15011070441"</f>
        <v>15011070441</v>
      </c>
      <c r="F144" s="8" t="s">
        <v>11</v>
      </c>
      <c r="G144" s="8" t="s">
        <v>12</v>
      </c>
    </row>
    <row r="145" s="2" customFormat="1" ht="22" customHeight="1" spans="1:7">
      <c r="A145" s="8">
        <v>142</v>
      </c>
      <c r="B145" s="8" t="s">
        <v>22</v>
      </c>
      <c r="C145" s="8" t="s">
        <v>23</v>
      </c>
      <c r="D145" s="8" t="str">
        <f>"弓萍"</f>
        <v>弓萍</v>
      </c>
      <c r="E145" s="8" t="str">
        <f>"15011070442"</f>
        <v>15011070442</v>
      </c>
      <c r="F145" s="8" t="s">
        <v>11</v>
      </c>
      <c r="G145" s="8" t="s">
        <v>12</v>
      </c>
    </row>
    <row r="146" s="2" customFormat="1" ht="22" customHeight="1" spans="1:7">
      <c r="A146" s="8">
        <v>143</v>
      </c>
      <c r="B146" s="8" t="s">
        <v>22</v>
      </c>
      <c r="C146" s="8" t="s">
        <v>23</v>
      </c>
      <c r="D146" s="8" t="str">
        <f>"祁昊廷"</f>
        <v>祁昊廷</v>
      </c>
      <c r="E146" s="8" t="str">
        <f>"15011070443"</f>
        <v>15011070443</v>
      </c>
      <c r="F146" s="8">
        <v>76.66</v>
      </c>
      <c r="G146" s="8" t="s">
        <v>12</v>
      </c>
    </row>
  </sheetData>
  <sheetProtection selectLockedCells="1" selectUnlockedCells="1"/>
  <sortState ref="D138:F146">
    <sortCondition ref="E138:E146"/>
  </sortState>
  <mergeCells count="1">
    <mergeCell ref="A2:G2"/>
  </mergeCells>
  <pageMargins left="0.751388888888889" right="0.751388888888889" top="1" bottom="1" header="0.5" footer="0.5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加菲小朋友</cp:lastModifiedBy>
  <dcterms:created xsi:type="dcterms:W3CDTF">2026-02-05T12:14:00Z</dcterms:created>
  <dcterms:modified xsi:type="dcterms:W3CDTF">2026-02-09T09:13:21Z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A46AC08D311F4E408E0842ACEFE9EB26_13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