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240" windowHeight="12510"/>
  </bookViews>
  <sheets>
    <sheet name="Sheet1" sheetId="1" r:id="rId1"/>
  </sheets>
  <calcPr calcId="145621" concurrentCalc="0"/>
</workbook>
</file>

<file path=xl/calcChain.xml><?xml version="1.0" encoding="utf-8"?>
<calcChain xmlns="http://schemas.openxmlformats.org/spreadsheetml/2006/main">
  <c r="H148" i="1" l="1"/>
  <c r="I148" i="1"/>
  <c r="J148" i="1"/>
  <c r="K148" i="1"/>
  <c r="L148" i="1"/>
  <c r="F148" i="1"/>
  <c r="E148" i="1"/>
  <c r="H147" i="1"/>
  <c r="I147" i="1"/>
  <c r="J147" i="1"/>
  <c r="K147" i="1"/>
  <c r="L147" i="1"/>
  <c r="F147" i="1"/>
  <c r="E147" i="1"/>
  <c r="H146" i="1"/>
  <c r="I146" i="1"/>
  <c r="J146" i="1"/>
  <c r="K146" i="1"/>
  <c r="L146" i="1"/>
  <c r="F146" i="1"/>
  <c r="E146" i="1"/>
  <c r="H145" i="1"/>
  <c r="I145" i="1"/>
  <c r="J145" i="1"/>
  <c r="K145" i="1"/>
  <c r="L145" i="1"/>
  <c r="F145" i="1"/>
  <c r="E145" i="1"/>
  <c r="H144" i="1"/>
  <c r="I144" i="1"/>
  <c r="J144" i="1"/>
  <c r="K144" i="1"/>
  <c r="L144" i="1"/>
  <c r="F144" i="1"/>
  <c r="E144" i="1"/>
  <c r="H143" i="1"/>
  <c r="I143" i="1"/>
  <c r="J143" i="1"/>
  <c r="K143" i="1"/>
  <c r="L143" i="1"/>
  <c r="F143" i="1"/>
  <c r="E143" i="1"/>
  <c r="H142" i="1"/>
  <c r="I142" i="1"/>
  <c r="J142" i="1"/>
  <c r="K142" i="1"/>
  <c r="L142" i="1"/>
  <c r="F142" i="1"/>
  <c r="E142" i="1"/>
  <c r="H141" i="1"/>
  <c r="I141" i="1"/>
  <c r="J141" i="1"/>
  <c r="K141" i="1"/>
  <c r="L141" i="1"/>
  <c r="F141" i="1"/>
  <c r="E141" i="1"/>
  <c r="H140" i="1"/>
  <c r="I140" i="1"/>
  <c r="J140" i="1"/>
  <c r="K140" i="1"/>
  <c r="L140" i="1"/>
  <c r="F140" i="1"/>
  <c r="E140" i="1"/>
  <c r="H139" i="1"/>
  <c r="I139" i="1"/>
  <c r="J139" i="1"/>
  <c r="K139" i="1"/>
  <c r="L139" i="1"/>
  <c r="F139" i="1"/>
  <c r="E139" i="1"/>
  <c r="H138" i="1"/>
  <c r="I138" i="1"/>
  <c r="J138" i="1"/>
  <c r="K138" i="1"/>
  <c r="L138" i="1"/>
  <c r="F138" i="1"/>
  <c r="E138" i="1"/>
  <c r="H137" i="1"/>
  <c r="I137" i="1"/>
  <c r="J137" i="1"/>
  <c r="K137" i="1"/>
  <c r="L137" i="1"/>
  <c r="F137" i="1"/>
  <c r="E137" i="1"/>
  <c r="H136" i="1"/>
  <c r="I136" i="1"/>
  <c r="J136" i="1"/>
  <c r="K136" i="1"/>
  <c r="L136" i="1"/>
  <c r="F136" i="1"/>
  <c r="E136" i="1"/>
  <c r="H135" i="1"/>
  <c r="I135" i="1"/>
  <c r="J135" i="1"/>
  <c r="K135" i="1"/>
  <c r="L135" i="1"/>
  <c r="F135" i="1"/>
  <c r="E135" i="1"/>
  <c r="H134" i="1"/>
  <c r="I134" i="1"/>
  <c r="J134" i="1"/>
  <c r="K134" i="1"/>
  <c r="L134" i="1"/>
  <c r="F134" i="1"/>
  <c r="E134" i="1"/>
  <c r="H133" i="1"/>
  <c r="I133" i="1"/>
  <c r="J133" i="1"/>
  <c r="K133" i="1"/>
  <c r="L133" i="1"/>
  <c r="F133" i="1"/>
  <c r="E133" i="1"/>
  <c r="H132" i="1"/>
  <c r="I132" i="1"/>
  <c r="J132" i="1"/>
  <c r="K132" i="1"/>
  <c r="L132" i="1"/>
  <c r="F132" i="1"/>
  <c r="E132" i="1"/>
  <c r="H131" i="1"/>
  <c r="I131" i="1"/>
  <c r="J131" i="1"/>
  <c r="K131" i="1"/>
  <c r="L131" i="1"/>
  <c r="F131" i="1"/>
  <c r="E131" i="1"/>
  <c r="H130" i="1"/>
  <c r="I130" i="1"/>
  <c r="J130" i="1"/>
  <c r="K130" i="1"/>
  <c r="L130" i="1"/>
  <c r="F130" i="1"/>
  <c r="E130" i="1"/>
  <c r="H129" i="1"/>
  <c r="I129" i="1"/>
  <c r="J129" i="1"/>
  <c r="K129" i="1"/>
  <c r="L129" i="1"/>
  <c r="F129" i="1"/>
  <c r="E129" i="1"/>
  <c r="H128" i="1"/>
  <c r="I128" i="1"/>
  <c r="J128" i="1"/>
  <c r="K128" i="1"/>
  <c r="L128" i="1"/>
  <c r="F128" i="1"/>
  <c r="E128" i="1"/>
  <c r="H127" i="1"/>
  <c r="I127" i="1"/>
  <c r="J127" i="1"/>
  <c r="K127" i="1"/>
  <c r="L127" i="1"/>
  <c r="F127" i="1"/>
  <c r="E127" i="1"/>
  <c r="H126" i="1"/>
  <c r="I126" i="1"/>
  <c r="J126" i="1"/>
  <c r="K126" i="1"/>
  <c r="L126" i="1"/>
  <c r="F126" i="1"/>
  <c r="E126" i="1"/>
  <c r="H125" i="1"/>
  <c r="I125" i="1"/>
  <c r="J125" i="1"/>
  <c r="K125" i="1"/>
  <c r="L125" i="1"/>
  <c r="F125" i="1"/>
  <c r="E125" i="1"/>
  <c r="H124" i="1"/>
  <c r="I124" i="1"/>
  <c r="J124" i="1"/>
  <c r="K124" i="1"/>
  <c r="L124" i="1"/>
  <c r="F124" i="1"/>
  <c r="E124" i="1"/>
  <c r="H123" i="1"/>
  <c r="I123" i="1"/>
  <c r="J123" i="1"/>
  <c r="K123" i="1"/>
  <c r="L123" i="1"/>
  <c r="F123" i="1"/>
  <c r="E123" i="1"/>
  <c r="H122" i="1"/>
  <c r="I122" i="1"/>
  <c r="J122" i="1"/>
  <c r="K122" i="1"/>
  <c r="L122" i="1"/>
  <c r="F122" i="1"/>
  <c r="E122" i="1"/>
  <c r="H121" i="1"/>
  <c r="I121" i="1"/>
  <c r="J121" i="1"/>
  <c r="K121" i="1"/>
  <c r="L121" i="1"/>
  <c r="F121" i="1"/>
  <c r="E121" i="1"/>
  <c r="H120" i="1"/>
  <c r="I120" i="1"/>
  <c r="J120" i="1"/>
  <c r="K120" i="1"/>
  <c r="L120" i="1"/>
  <c r="F120" i="1"/>
  <c r="E120" i="1"/>
  <c r="H119" i="1"/>
  <c r="I119" i="1"/>
  <c r="J119" i="1"/>
  <c r="K119" i="1"/>
  <c r="L119" i="1"/>
  <c r="F119" i="1"/>
  <c r="E119" i="1"/>
  <c r="H118" i="1"/>
  <c r="I118" i="1"/>
  <c r="J118" i="1"/>
  <c r="K118" i="1"/>
  <c r="L118" i="1"/>
  <c r="F118" i="1"/>
  <c r="E118" i="1"/>
  <c r="H117" i="1"/>
  <c r="I117" i="1"/>
  <c r="J117" i="1"/>
  <c r="K117" i="1"/>
  <c r="L117" i="1"/>
  <c r="F117" i="1"/>
  <c r="E117" i="1"/>
  <c r="H116" i="1"/>
  <c r="I116" i="1"/>
  <c r="J116" i="1"/>
  <c r="K116" i="1"/>
  <c r="L116" i="1"/>
  <c r="F116" i="1"/>
  <c r="E116" i="1"/>
  <c r="H115" i="1"/>
  <c r="I115" i="1"/>
  <c r="J115" i="1"/>
  <c r="K115" i="1"/>
  <c r="L115" i="1"/>
  <c r="F115" i="1"/>
  <c r="E115" i="1"/>
  <c r="H114" i="1"/>
  <c r="I114" i="1"/>
  <c r="J114" i="1"/>
  <c r="K114" i="1"/>
  <c r="L114" i="1"/>
  <c r="F114" i="1"/>
  <c r="E114" i="1"/>
  <c r="H113" i="1"/>
  <c r="I113" i="1"/>
  <c r="J113" i="1"/>
  <c r="K113" i="1"/>
  <c r="L113" i="1"/>
  <c r="F113" i="1"/>
  <c r="E113" i="1"/>
  <c r="H112" i="1"/>
  <c r="I112" i="1"/>
  <c r="J112" i="1"/>
  <c r="K112" i="1"/>
  <c r="L112" i="1"/>
  <c r="F112" i="1"/>
  <c r="E112" i="1"/>
  <c r="H111" i="1"/>
  <c r="I111" i="1"/>
  <c r="J111" i="1"/>
  <c r="K111" i="1"/>
  <c r="L111" i="1"/>
  <c r="F111" i="1"/>
  <c r="E111" i="1"/>
  <c r="H110" i="1"/>
  <c r="I110" i="1"/>
  <c r="J110" i="1"/>
  <c r="K110" i="1"/>
  <c r="L110" i="1"/>
  <c r="F110" i="1"/>
  <c r="E110" i="1"/>
  <c r="H109" i="1"/>
  <c r="I109" i="1"/>
  <c r="J109" i="1"/>
  <c r="K109" i="1"/>
  <c r="F109" i="1"/>
  <c r="E109" i="1"/>
  <c r="H108" i="1"/>
  <c r="I108" i="1"/>
  <c r="J108" i="1"/>
  <c r="K108" i="1"/>
  <c r="L108" i="1"/>
  <c r="F108" i="1"/>
  <c r="E108" i="1"/>
  <c r="H107" i="1"/>
  <c r="I107" i="1"/>
  <c r="J107" i="1"/>
  <c r="K107" i="1"/>
  <c r="L107" i="1"/>
  <c r="F107" i="1"/>
  <c r="E107" i="1"/>
  <c r="H106" i="1"/>
  <c r="I106" i="1"/>
  <c r="J106" i="1"/>
  <c r="K106" i="1"/>
  <c r="L106" i="1"/>
  <c r="F106" i="1"/>
  <c r="E106" i="1"/>
  <c r="H105" i="1"/>
  <c r="I105" i="1"/>
  <c r="J105" i="1"/>
  <c r="K105" i="1"/>
  <c r="L105" i="1"/>
  <c r="F105" i="1"/>
  <c r="E105" i="1"/>
  <c r="H104" i="1"/>
  <c r="I104" i="1"/>
  <c r="J104" i="1"/>
  <c r="K104" i="1"/>
  <c r="L104" i="1"/>
  <c r="F104" i="1"/>
  <c r="E104" i="1"/>
  <c r="H103" i="1"/>
  <c r="I103" i="1"/>
  <c r="J103" i="1"/>
  <c r="K103" i="1"/>
  <c r="L103" i="1"/>
  <c r="F103" i="1"/>
  <c r="E103" i="1"/>
  <c r="H102" i="1"/>
  <c r="I102" i="1"/>
  <c r="J102" i="1"/>
  <c r="K102" i="1"/>
  <c r="L102" i="1"/>
  <c r="F102" i="1"/>
  <c r="E102" i="1"/>
  <c r="H101" i="1"/>
  <c r="I101" i="1"/>
  <c r="J101" i="1"/>
  <c r="K101" i="1"/>
  <c r="L101" i="1"/>
  <c r="F101" i="1"/>
  <c r="E101" i="1"/>
  <c r="H100" i="1"/>
  <c r="I100" i="1"/>
  <c r="J100" i="1"/>
  <c r="K100" i="1"/>
  <c r="L100" i="1"/>
  <c r="F100" i="1"/>
  <c r="E100" i="1"/>
  <c r="H99" i="1"/>
  <c r="I99" i="1"/>
  <c r="J99" i="1"/>
  <c r="K99" i="1"/>
  <c r="L99" i="1"/>
  <c r="F99" i="1"/>
  <c r="E99" i="1"/>
  <c r="H98" i="1"/>
  <c r="I98" i="1"/>
  <c r="J98" i="1"/>
  <c r="K98" i="1"/>
  <c r="L98" i="1"/>
  <c r="F98" i="1"/>
  <c r="E98" i="1"/>
  <c r="H97" i="1"/>
  <c r="I97" i="1"/>
  <c r="J97" i="1"/>
  <c r="K97" i="1"/>
  <c r="L97" i="1"/>
  <c r="F97" i="1"/>
  <c r="E97" i="1"/>
  <c r="H96" i="1"/>
  <c r="I96" i="1"/>
  <c r="J96" i="1"/>
  <c r="K96" i="1"/>
  <c r="L96" i="1"/>
  <c r="F96" i="1"/>
  <c r="E96" i="1"/>
  <c r="H95" i="1"/>
  <c r="I95" i="1"/>
  <c r="J95" i="1"/>
  <c r="K95" i="1"/>
  <c r="L95" i="1"/>
  <c r="F95" i="1"/>
  <c r="E95" i="1"/>
  <c r="H94" i="1"/>
  <c r="I94" i="1"/>
  <c r="J94" i="1"/>
  <c r="K94" i="1"/>
  <c r="L94" i="1"/>
  <c r="F94" i="1"/>
  <c r="E94" i="1"/>
  <c r="H93" i="1"/>
  <c r="I93" i="1"/>
  <c r="J93" i="1"/>
  <c r="K93" i="1"/>
  <c r="L93" i="1"/>
  <c r="F93" i="1"/>
  <c r="E93" i="1"/>
  <c r="H92" i="1"/>
  <c r="I92" i="1"/>
  <c r="J92" i="1"/>
  <c r="K92" i="1"/>
  <c r="L92" i="1"/>
  <c r="F92" i="1"/>
  <c r="E92" i="1"/>
  <c r="H91" i="1"/>
  <c r="I91" i="1"/>
  <c r="J91" i="1"/>
  <c r="K91" i="1"/>
  <c r="L91" i="1"/>
  <c r="F91" i="1"/>
  <c r="E91" i="1"/>
  <c r="H90" i="1"/>
  <c r="I90" i="1"/>
  <c r="J90" i="1"/>
  <c r="K90" i="1"/>
  <c r="L90" i="1"/>
  <c r="F90" i="1"/>
  <c r="E90" i="1"/>
  <c r="H89" i="1"/>
  <c r="I89" i="1"/>
  <c r="J89" i="1"/>
  <c r="K89" i="1"/>
  <c r="L89" i="1"/>
  <c r="F89" i="1"/>
  <c r="E89" i="1"/>
  <c r="H88" i="1"/>
  <c r="I88" i="1"/>
  <c r="J88" i="1"/>
  <c r="K88" i="1"/>
  <c r="L88" i="1"/>
  <c r="F88" i="1"/>
  <c r="E88" i="1"/>
  <c r="H87" i="1"/>
  <c r="I87" i="1"/>
  <c r="J87" i="1"/>
  <c r="K87" i="1"/>
  <c r="L87" i="1"/>
  <c r="F87" i="1"/>
  <c r="E87" i="1"/>
  <c r="H86" i="1"/>
  <c r="I86" i="1"/>
  <c r="J86" i="1"/>
  <c r="K86" i="1"/>
  <c r="L86" i="1"/>
  <c r="F86" i="1"/>
  <c r="E86" i="1"/>
  <c r="H85" i="1"/>
  <c r="I85" i="1"/>
  <c r="J85" i="1"/>
  <c r="K85" i="1"/>
  <c r="L85" i="1"/>
  <c r="F85" i="1"/>
  <c r="E85" i="1"/>
  <c r="H84" i="1"/>
  <c r="I84" i="1"/>
  <c r="J84" i="1"/>
  <c r="K84" i="1"/>
  <c r="L84" i="1"/>
  <c r="F84" i="1"/>
  <c r="E84" i="1"/>
  <c r="H83" i="1"/>
  <c r="I83" i="1"/>
  <c r="J83" i="1"/>
  <c r="K83" i="1"/>
  <c r="L83" i="1"/>
  <c r="F83" i="1"/>
  <c r="E83" i="1"/>
  <c r="H82" i="1"/>
  <c r="I82" i="1"/>
  <c r="J82" i="1"/>
  <c r="K82" i="1"/>
  <c r="L82" i="1"/>
  <c r="F82" i="1"/>
  <c r="E82" i="1"/>
  <c r="H81" i="1"/>
  <c r="I81" i="1"/>
  <c r="J81" i="1"/>
  <c r="K81" i="1"/>
  <c r="L81" i="1"/>
  <c r="F81" i="1"/>
  <c r="E81" i="1"/>
  <c r="H80" i="1"/>
  <c r="I80" i="1"/>
  <c r="J80" i="1"/>
  <c r="K80" i="1"/>
  <c r="L80" i="1"/>
  <c r="F80" i="1"/>
  <c r="E80" i="1"/>
  <c r="H79" i="1"/>
  <c r="I79" i="1"/>
  <c r="J79" i="1"/>
  <c r="K79" i="1"/>
  <c r="L79" i="1"/>
  <c r="F79" i="1"/>
  <c r="E79" i="1"/>
  <c r="H78" i="1"/>
  <c r="I78" i="1"/>
  <c r="J78" i="1"/>
  <c r="K78" i="1"/>
  <c r="L78" i="1"/>
  <c r="F78" i="1"/>
  <c r="E78" i="1"/>
  <c r="H77" i="1"/>
  <c r="I77" i="1"/>
  <c r="J77" i="1"/>
  <c r="K77" i="1"/>
  <c r="L77" i="1"/>
  <c r="F77" i="1"/>
  <c r="E77" i="1"/>
  <c r="H76" i="1"/>
  <c r="I76" i="1"/>
  <c r="J76" i="1"/>
  <c r="K76" i="1"/>
  <c r="L76" i="1"/>
  <c r="F76" i="1"/>
  <c r="E76" i="1"/>
  <c r="H75" i="1"/>
  <c r="I75" i="1"/>
  <c r="J75" i="1"/>
  <c r="K75" i="1"/>
  <c r="L75" i="1"/>
  <c r="F75" i="1"/>
  <c r="E75" i="1"/>
  <c r="H74" i="1"/>
  <c r="I74" i="1"/>
  <c r="J74" i="1"/>
  <c r="K74" i="1"/>
  <c r="L74" i="1"/>
  <c r="F74" i="1"/>
  <c r="E74" i="1"/>
  <c r="H73" i="1"/>
  <c r="I73" i="1"/>
  <c r="J73" i="1"/>
  <c r="K73" i="1"/>
  <c r="L73" i="1"/>
  <c r="F73" i="1"/>
  <c r="E73" i="1"/>
  <c r="H72" i="1"/>
  <c r="I72" i="1"/>
  <c r="J72" i="1"/>
  <c r="K72" i="1"/>
  <c r="L72" i="1"/>
  <c r="F72" i="1"/>
  <c r="E72" i="1"/>
  <c r="H71" i="1"/>
  <c r="I71" i="1"/>
  <c r="J71" i="1"/>
  <c r="K71" i="1"/>
  <c r="L71" i="1"/>
  <c r="F71" i="1"/>
  <c r="E71" i="1"/>
  <c r="H70" i="1"/>
  <c r="I70" i="1"/>
  <c r="J70" i="1"/>
  <c r="K70" i="1"/>
  <c r="L70" i="1"/>
  <c r="F70" i="1"/>
  <c r="E70" i="1"/>
  <c r="H69" i="1"/>
  <c r="I69" i="1"/>
  <c r="J69" i="1"/>
  <c r="K69" i="1"/>
  <c r="L69" i="1"/>
  <c r="F69" i="1"/>
  <c r="E69" i="1"/>
  <c r="H68" i="1"/>
  <c r="I68" i="1"/>
  <c r="J68" i="1"/>
  <c r="K68" i="1"/>
  <c r="L68" i="1"/>
  <c r="F68" i="1"/>
  <c r="E68" i="1"/>
  <c r="H67" i="1"/>
  <c r="I67" i="1"/>
  <c r="J67" i="1"/>
  <c r="K67" i="1"/>
  <c r="L67" i="1"/>
  <c r="F67" i="1"/>
  <c r="E67" i="1"/>
  <c r="H66" i="1"/>
  <c r="I66" i="1"/>
  <c r="J66" i="1"/>
  <c r="K66" i="1"/>
  <c r="L66" i="1"/>
  <c r="F66" i="1"/>
  <c r="E66" i="1"/>
  <c r="H65" i="1"/>
  <c r="I65" i="1"/>
  <c r="J65" i="1"/>
  <c r="K65" i="1"/>
  <c r="L65" i="1"/>
  <c r="F65" i="1"/>
  <c r="E65" i="1"/>
  <c r="H64" i="1"/>
  <c r="I64" i="1"/>
  <c r="J64" i="1"/>
  <c r="K64" i="1"/>
  <c r="L64" i="1"/>
  <c r="F64" i="1"/>
  <c r="E64" i="1"/>
  <c r="H63" i="1"/>
  <c r="I63" i="1"/>
  <c r="J63" i="1"/>
  <c r="K63" i="1"/>
  <c r="L63" i="1"/>
  <c r="F63" i="1"/>
  <c r="E63" i="1"/>
  <c r="H62" i="1"/>
  <c r="I62" i="1"/>
  <c r="J62" i="1"/>
  <c r="K62" i="1"/>
  <c r="L62" i="1"/>
  <c r="F62" i="1"/>
  <c r="E62" i="1"/>
  <c r="H61" i="1"/>
  <c r="I61" i="1"/>
  <c r="J61" i="1"/>
  <c r="K61" i="1"/>
  <c r="L61" i="1"/>
  <c r="F61" i="1"/>
  <c r="E61" i="1"/>
  <c r="H60" i="1"/>
  <c r="I60" i="1"/>
  <c r="J60" i="1"/>
  <c r="K60" i="1"/>
  <c r="L60" i="1"/>
  <c r="F60" i="1"/>
  <c r="E60" i="1"/>
  <c r="H59" i="1"/>
  <c r="I59" i="1"/>
  <c r="J59" i="1"/>
  <c r="K59" i="1"/>
  <c r="L59" i="1"/>
  <c r="F59" i="1"/>
  <c r="E59" i="1"/>
  <c r="H58" i="1"/>
  <c r="I58" i="1"/>
  <c r="J58" i="1"/>
  <c r="K58" i="1"/>
  <c r="L58" i="1"/>
  <c r="F58" i="1"/>
  <c r="E58" i="1"/>
  <c r="H57" i="1"/>
  <c r="I57" i="1"/>
  <c r="J57" i="1"/>
  <c r="K57" i="1"/>
  <c r="L57" i="1"/>
  <c r="F57" i="1"/>
  <c r="E57" i="1"/>
  <c r="H56" i="1"/>
  <c r="I56" i="1"/>
  <c r="J56" i="1"/>
  <c r="K56" i="1"/>
  <c r="L56" i="1"/>
  <c r="F56" i="1"/>
  <c r="E56" i="1"/>
  <c r="H55" i="1"/>
  <c r="I55" i="1"/>
  <c r="J55" i="1"/>
  <c r="K55" i="1"/>
  <c r="L55" i="1"/>
  <c r="F55" i="1"/>
  <c r="E55" i="1"/>
  <c r="H54" i="1"/>
  <c r="I54" i="1"/>
  <c r="J54" i="1"/>
  <c r="K54" i="1"/>
  <c r="L54" i="1"/>
  <c r="F54" i="1"/>
  <c r="E54" i="1"/>
  <c r="H53" i="1"/>
  <c r="I53" i="1"/>
  <c r="J53" i="1"/>
  <c r="K53" i="1"/>
  <c r="L53" i="1"/>
  <c r="F53" i="1"/>
  <c r="E53" i="1"/>
  <c r="H52" i="1"/>
  <c r="I52" i="1"/>
  <c r="J52" i="1"/>
  <c r="K52" i="1"/>
  <c r="L52" i="1"/>
  <c r="F52" i="1"/>
  <c r="E52" i="1"/>
  <c r="H51" i="1"/>
  <c r="I51" i="1"/>
  <c r="J51" i="1"/>
  <c r="K51" i="1"/>
  <c r="L51" i="1"/>
  <c r="F51" i="1"/>
  <c r="E51" i="1"/>
  <c r="H50" i="1"/>
  <c r="I50" i="1"/>
  <c r="J50" i="1"/>
  <c r="K50" i="1"/>
  <c r="L50" i="1"/>
  <c r="F50" i="1"/>
  <c r="E50" i="1"/>
  <c r="H49" i="1"/>
  <c r="I49" i="1"/>
  <c r="J49" i="1"/>
  <c r="K49" i="1"/>
  <c r="L49" i="1"/>
  <c r="F49" i="1"/>
  <c r="E49" i="1"/>
  <c r="H48" i="1"/>
  <c r="I48" i="1"/>
  <c r="J48" i="1"/>
  <c r="K48" i="1"/>
  <c r="L48" i="1"/>
  <c r="F48" i="1"/>
  <c r="E48" i="1"/>
  <c r="H47" i="1"/>
  <c r="I47" i="1"/>
  <c r="J47" i="1"/>
  <c r="K47" i="1"/>
  <c r="F47" i="1"/>
  <c r="E47" i="1"/>
  <c r="H46" i="1"/>
  <c r="I46" i="1"/>
  <c r="J46" i="1"/>
  <c r="K46" i="1"/>
  <c r="F46" i="1"/>
  <c r="E46" i="1"/>
  <c r="H45" i="1"/>
  <c r="I45" i="1"/>
  <c r="J45" i="1"/>
  <c r="K45" i="1"/>
  <c r="L45" i="1"/>
  <c r="F45" i="1"/>
  <c r="E45" i="1"/>
  <c r="H44" i="1"/>
  <c r="I44" i="1"/>
  <c r="J44" i="1"/>
  <c r="K44" i="1"/>
  <c r="L44" i="1"/>
  <c r="F44" i="1"/>
  <c r="E44" i="1"/>
  <c r="H43" i="1"/>
  <c r="I43" i="1"/>
  <c r="J43" i="1"/>
  <c r="K43" i="1"/>
  <c r="L43" i="1"/>
  <c r="F43" i="1"/>
  <c r="E43" i="1"/>
  <c r="H42" i="1"/>
  <c r="I42" i="1"/>
  <c r="J42" i="1"/>
  <c r="K42" i="1"/>
  <c r="L42" i="1"/>
  <c r="F42" i="1"/>
  <c r="E42" i="1"/>
  <c r="H41" i="1"/>
  <c r="I41" i="1"/>
  <c r="J41" i="1"/>
  <c r="K41" i="1"/>
  <c r="L41" i="1"/>
  <c r="F41" i="1"/>
  <c r="E41" i="1"/>
  <c r="H40" i="1"/>
  <c r="I40" i="1"/>
  <c r="J40" i="1"/>
  <c r="K40" i="1"/>
  <c r="L40" i="1"/>
  <c r="F40" i="1"/>
  <c r="E40" i="1"/>
  <c r="H39" i="1"/>
  <c r="I39" i="1"/>
  <c r="J39" i="1"/>
  <c r="K39" i="1"/>
  <c r="L39" i="1"/>
  <c r="F39" i="1"/>
  <c r="E39" i="1"/>
  <c r="H38" i="1"/>
  <c r="I38" i="1"/>
  <c r="J38" i="1"/>
  <c r="K38" i="1"/>
  <c r="L38" i="1"/>
  <c r="F38" i="1"/>
  <c r="E38" i="1"/>
  <c r="H37" i="1"/>
  <c r="I37" i="1"/>
  <c r="J37" i="1"/>
  <c r="K37" i="1"/>
  <c r="L37" i="1"/>
  <c r="F37" i="1"/>
  <c r="E37" i="1"/>
  <c r="H36" i="1"/>
  <c r="I36" i="1"/>
  <c r="J36" i="1"/>
  <c r="K36" i="1"/>
  <c r="L36" i="1"/>
  <c r="F36" i="1"/>
  <c r="E36" i="1"/>
  <c r="H35" i="1"/>
  <c r="I35" i="1"/>
  <c r="J35" i="1"/>
  <c r="K35" i="1"/>
  <c r="L35" i="1"/>
  <c r="F35" i="1"/>
  <c r="E35" i="1"/>
  <c r="H34" i="1"/>
  <c r="I34" i="1"/>
  <c r="J34" i="1"/>
  <c r="K34" i="1"/>
  <c r="L34" i="1"/>
  <c r="F34" i="1"/>
  <c r="E34" i="1"/>
  <c r="H33" i="1"/>
  <c r="I33" i="1"/>
  <c r="J33" i="1"/>
  <c r="K33" i="1"/>
  <c r="F33" i="1"/>
  <c r="E33" i="1"/>
  <c r="H32" i="1"/>
  <c r="I32" i="1"/>
  <c r="J32" i="1"/>
  <c r="K32" i="1"/>
  <c r="L32" i="1"/>
  <c r="F32" i="1"/>
  <c r="E32" i="1"/>
  <c r="H31" i="1"/>
  <c r="I31" i="1"/>
  <c r="J31" i="1"/>
  <c r="K31" i="1"/>
  <c r="L31" i="1"/>
  <c r="F31" i="1"/>
  <c r="E31" i="1"/>
  <c r="H30" i="1"/>
  <c r="I30" i="1"/>
  <c r="J30" i="1"/>
  <c r="K30" i="1"/>
  <c r="L30" i="1"/>
  <c r="F30" i="1"/>
  <c r="E30" i="1"/>
  <c r="H29" i="1"/>
  <c r="I29" i="1"/>
  <c r="J29" i="1"/>
  <c r="K29" i="1"/>
  <c r="L29" i="1"/>
  <c r="F29" i="1"/>
  <c r="E29" i="1"/>
  <c r="H28" i="1"/>
  <c r="I28" i="1"/>
  <c r="J28" i="1"/>
  <c r="K28" i="1"/>
  <c r="L28" i="1"/>
  <c r="F28" i="1"/>
  <c r="E28" i="1"/>
  <c r="H27" i="1"/>
  <c r="I27" i="1"/>
  <c r="J27" i="1"/>
  <c r="K27" i="1"/>
  <c r="L27" i="1"/>
  <c r="F27" i="1"/>
  <c r="E27" i="1"/>
  <c r="H26" i="1"/>
  <c r="I26" i="1"/>
  <c r="J26" i="1"/>
  <c r="K26" i="1"/>
  <c r="L26" i="1"/>
  <c r="F26" i="1"/>
  <c r="E26" i="1"/>
  <c r="H25" i="1"/>
  <c r="I25" i="1"/>
  <c r="J25" i="1"/>
  <c r="K25" i="1"/>
  <c r="F25" i="1"/>
  <c r="E25" i="1"/>
  <c r="H24" i="1"/>
  <c r="I24" i="1"/>
  <c r="J24" i="1"/>
  <c r="K24" i="1"/>
  <c r="L24" i="1"/>
  <c r="F24" i="1"/>
  <c r="E24" i="1"/>
  <c r="H23" i="1"/>
  <c r="I23" i="1"/>
  <c r="J23" i="1"/>
  <c r="K23" i="1"/>
  <c r="L23" i="1"/>
  <c r="F23" i="1"/>
  <c r="E23" i="1"/>
  <c r="H22" i="1"/>
  <c r="I22" i="1"/>
  <c r="J22" i="1"/>
  <c r="K22" i="1"/>
  <c r="L22" i="1"/>
  <c r="F22" i="1"/>
  <c r="E22" i="1"/>
  <c r="H21" i="1"/>
  <c r="I21" i="1"/>
  <c r="J21" i="1"/>
  <c r="K21" i="1"/>
  <c r="L21" i="1"/>
  <c r="F21" i="1"/>
  <c r="E21" i="1"/>
  <c r="H20" i="1"/>
  <c r="I20" i="1"/>
  <c r="J20" i="1"/>
  <c r="K20" i="1"/>
  <c r="L20" i="1"/>
  <c r="F20" i="1"/>
  <c r="E20" i="1"/>
  <c r="H19" i="1"/>
  <c r="I19" i="1"/>
  <c r="J19" i="1"/>
  <c r="K19" i="1"/>
  <c r="L19" i="1"/>
  <c r="F19" i="1"/>
  <c r="E19" i="1"/>
  <c r="H18" i="1"/>
  <c r="I18" i="1"/>
  <c r="J18" i="1"/>
  <c r="K18" i="1"/>
  <c r="L18" i="1"/>
  <c r="F18" i="1"/>
  <c r="E18" i="1"/>
  <c r="H17" i="1"/>
  <c r="I17" i="1"/>
  <c r="J17" i="1"/>
  <c r="K17" i="1"/>
  <c r="L17" i="1"/>
  <c r="F17" i="1"/>
  <c r="E17" i="1"/>
  <c r="H16" i="1"/>
  <c r="I16" i="1"/>
  <c r="J16" i="1"/>
  <c r="K16" i="1"/>
  <c r="L16" i="1"/>
  <c r="F16" i="1"/>
  <c r="E16" i="1"/>
  <c r="H15" i="1"/>
  <c r="I15" i="1"/>
  <c r="J15" i="1"/>
  <c r="K15" i="1"/>
  <c r="L15" i="1"/>
  <c r="F15" i="1"/>
  <c r="E15" i="1"/>
  <c r="H14" i="1"/>
  <c r="I14" i="1"/>
  <c r="J14" i="1"/>
  <c r="K14" i="1"/>
  <c r="L14" i="1"/>
  <c r="F14" i="1"/>
  <c r="E14" i="1"/>
  <c r="H13" i="1"/>
  <c r="I13" i="1"/>
  <c r="J13" i="1"/>
  <c r="K13" i="1"/>
  <c r="L13" i="1"/>
  <c r="F13" i="1"/>
  <c r="E13" i="1"/>
  <c r="H12" i="1"/>
  <c r="I12" i="1"/>
  <c r="J12" i="1"/>
  <c r="K12" i="1"/>
  <c r="L12" i="1"/>
  <c r="F12" i="1"/>
  <c r="E12" i="1"/>
  <c r="H11" i="1"/>
  <c r="I11" i="1"/>
  <c r="J11" i="1"/>
  <c r="K11" i="1"/>
  <c r="L11" i="1"/>
  <c r="F11" i="1"/>
  <c r="E11" i="1"/>
  <c r="H10" i="1"/>
  <c r="I10" i="1"/>
  <c r="J10" i="1"/>
  <c r="K10" i="1"/>
  <c r="L10" i="1"/>
  <c r="F10" i="1"/>
  <c r="E10" i="1"/>
  <c r="H9" i="1"/>
  <c r="I9" i="1"/>
  <c r="J9" i="1"/>
  <c r="K9" i="1"/>
  <c r="L9" i="1"/>
  <c r="F9" i="1"/>
  <c r="E9" i="1"/>
  <c r="H8" i="1"/>
  <c r="I8" i="1"/>
  <c r="J8" i="1"/>
  <c r="K8" i="1"/>
  <c r="L8" i="1"/>
  <c r="F8" i="1"/>
  <c r="E8" i="1"/>
  <c r="H7" i="1"/>
  <c r="I7" i="1"/>
  <c r="J7" i="1"/>
  <c r="K7" i="1"/>
  <c r="L7" i="1"/>
  <c r="F7" i="1"/>
  <c r="E7" i="1"/>
  <c r="H6" i="1"/>
  <c r="I6" i="1"/>
  <c r="J6" i="1"/>
  <c r="K6" i="1"/>
  <c r="L6" i="1"/>
  <c r="F6" i="1"/>
  <c r="E6" i="1"/>
  <c r="H5" i="1"/>
  <c r="I5" i="1"/>
  <c r="J5" i="1"/>
  <c r="K5" i="1"/>
  <c r="L5" i="1"/>
  <c r="F5" i="1"/>
  <c r="E5" i="1"/>
  <c r="H4" i="1"/>
  <c r="I4" i="1"/>
  <c r="J4" i="1"/>
  <c r="K4" i="1"/>
  <c r="L4" i="1"/>
  <c r="F4" i="1"/>
  <c r="E4" i="1"/>
</calcChain>
</file>

<file path=xl/sharedStrings.xml><?xml version="1.0" encoding="utf-8"?>
<sst xmlns="http://schemas.openxmlformats.org/spreadsheetml/2006/main" count="328" uniqueCount="35">
  <si>
    <t xml:space="preserve">伊金霍洛旗面向社会公开招聘医疗卫生专业技术人员笔试成绩及进入资格复审人员花名表 </t>
  </si>
  <si>
    <t>序号</t>
  </si>
  <si>
    <t>报考医院</t>
  </si>
  <si>
    <t>岗位
代码</t>
  </si>
  <si>
    <t>岗位名称</t>
  </si>
  <si>
    <t>准考证号</t>
  </si>
  <si>
    <t>性别</t>
  </si>
  <si>
    <t>笔试原始总成绩</t>
  </si>
  <si>
    <t>笔试加权成绩*60%</t>
  </si>
  <si>
    <t>户籍
加分</t>
  </si>
  <si>
    <t>少数民族加分</t>
  </si>
  <si>
    <t>临聘人员或储备人才加分</t>
  </si>
  <si>
    <t>笔试
总成绩</t>
  </si>
  <si>
    <t>排名</t>
  </si>
  <si>
    <t>备注</t>
  </si>
  <si>
    <t>伊金霍洛旗人民医院（本院）</t>
  </si>
  <si>
    <t>医学类岗（援鄂人员）</t>
  </si>
  <si>
    <t>免考试</t>
  </si>
  <si>
    <t>临床医学岗位</t>
  </si>
  <si>
    <t>缺考</t>
  </si>
  <si>
    <t>伊金霍洛旗妇幼保健计划生育服务中心</t>
  </si>
  <si>
    <t>伊金霍洛旗人民医院（旗招镇用）</t>
  </si>
  <si>
    <t>伊金霍洛旗教体局所属中小学和幼儿园</t>
  </si>
  <si>
    <t>校医岗位</t>
  </si>
  <si>
    <t>伊金霍洛旗蒙医综合医院</t>
  </si>
  <si>
    <t>中医岗位</t>
  </si>
  <si>
    <t>蒙医岗位</t>
  </si>
  <si>
    <t>药学岗位</t>
  </si>
  <si>
    <t>药物制剂岗</t>
  </si>
  <si>
    <t>医学检验岗位</t>
  </si>
  <si>
    <t>口腔岗位</t>
  </si>
  <si>
    <t>眼视光岗位</t>
  </si>
  <si>
    <t>食品营养与检验岗位
（在旗疾控中心工作）</t>
  </si>
  <si>
    <t>医院信息系统岗位</t>
  </si>
  <si>
    <t>医学影像岗位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</si>
</sst>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6" x14ac:knownFonts="1">
    <font>
      <sz val="11"/>
      <color theme="1"/>
      <name val="宋体"/>
      <charset val="134"/>
      <scheme val="minor"/>
    </font>
    <font>
      <b/>
      <sz val="16"/>
      <color theme="1"/>
      <name val="宋体"/>
      <family val="3"/>
      <charset val="134"/>
      <scheme val="minor"/>
    </font>
    <font>
      <b/>
      <sz val="10"/>
      <color theme="1"/>
      <name val="宋体"/>
      <family val="3"/>
      <charset val="134"/>
      <scheme val="minor"/>
    </font>
    <font>
      <b/>
      <sz val="10"/>
      <name val="宋体"/>
      <family val="3"/>
      <charset val="134"/>
    </font>
    <font>
      <sz val="12"/>
      <name val="宋体"/>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178" fontId="3"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0" fillId="2" borderId="3" xfId="0"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1" xfId="0" applyFill="1" applyBorder="1" applyAlignment="1">
      <alignment horizontal="center" vertical="center"/>
    </xf>
    <xf numFmtId="0" fontId="0" fillId="2" borderId="4" xfId="0" applyFill="1" applyBorder="1" applyAlignment="1">
      <alignment horizontal="center" vertical="center"/>
    </xf>
    <xf numFmtId="0" fontId="0" fillId="0" borderId="4" xfId="0" applyFill="1" applyBorder="1" applyAlignment="1">
      <alignment horizontal="center" vertical="center"/>
    </xf>
    <xf numFmtId="0" fontId="0" fillId="3" borderId="3" xfId="0"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tabSelected="1" topLeftCell="A67" workbookViewId="0">
      <selection activeCell="P110" sqref="P110"/>
    </sheetView>
  </sheetViews>
  <sheetFormatPr defaultColWidth="9" defaultRowHeight="24" customHeight="1" x14ac:dyDescent="0.15"/>
  <cols>
    <col min="1" max="1" width="5.5" style="1" customWidth="1"/>
    <col min="2" max="2" width="34.125" style="2" customWidth="1"/>
    <col min="3" max="3" width="6.875" style="1" customWidth="1"/>
    <col min="4" max="4" width="30.125" style="2" customWidth="1"/>
    <col min="5" max="5" width="13.375" style="3" customWidth="1"/>
    <col min="6" max="6" width="5.75" style="3" customWidth="1"/>
    <col min="7" max="7" width="8.5" style="1" customWidth="1"/>
    <col min="8" max="8" width="10.5" style="1" customWidth="1"/>
    <col min="9" max="9" width="6.125" style="1" customWidth="1"/>
    <col min="10" max="10" width="6.625" style="1" customWidth="1"/>
    <col min="11" max="12" width="9" style="1"/>
    <col min="13" max="13" width="6.75" style="1" customWidth="1"/>
    <col min="14" max="16384" width="9" style="1"/>
  </cols>
  <sheetData>
    <row r="1" spans="1:14" ht="27.95" customHeight="1" x14ac:dyDescent="0.15">
      <c r="A1" s="24" t="s">
        <v>0</v>
      </c>
      <c r="B1" s="25"/>
      <c r="C1" s="26"/>
      <c r="D1" s="25"/>
      <c r="E1" s="26"/>
      <c r="F1" s="26"/>
      <c r="G1" s="26"/>
      <c r="H1" s="26"/>
      <c r="I1" s="26"/>
      <c r="J1" s="26"/>
      <c r="K1" s="26"/>
      <c r="L1" s="26"/>
      <c r="M1" s="26"/>
      <c r="N1" s="27"/>
    </row>
    <row r="2" spans="1:14" ht="51" customHeight="1" x14ac:dyDescent="0.15">
      <c r="A2" s="4" t="s">
        <v>1</v>
      </c>
      <c r="B2" s="5" t="s">
        <v>2</v>
      </c>
      <c r="C2" s="6" t="s">
        <v>3</v>
      </c>
      <c r="D2" s="7" t="s">
        <v>4</v>
      </c>
      <c r="E2" s="8" t="s">
        <v>5</v>
      </c>
      <c r="F2" s="8" t="s">
        <v>6</v>
      </c>
      <c r="G2" s="9" t="s">
        <v>7</v>
      </c>
      <c r="H2" s="9" t="s">
        <v>8</v>
      </c>
      <c r="I2" s="9" t="s">
        <v>9</v>
      </c>
      <c r="J2" s="6" t="s">
        <v>10</v>
      </c>
      <c r="K2" s="6" t="s">
        <v>11</v>
      </c>
      <c r="L2" s="9" t="s">
        <v>12</v>
      </c>
      <c r="M2" s="6" t="s">
        <v>13</v>
      </c>
      <c r="N2" s="4" t="s">
        <v>14</v>
      </c>
    </row>
    <row r="3" spans="1:14" ht="27" customHeight="1" x14ac:dyDescent="0.15">
      <c r="A3" s="10">
        <v>1</v>
      </c>
      <c r="B3" s="11" t="s">
        <v>15</v>
      </c>
      <c r="C3" s="12">
        <v>1</v>
      </c>
      <c r="D3" s="13" t="s">
        <v>16</v>
      </c>
      <c r="E3" s="12"/>
      <c r="F3" s="12"/>
      <c r="G3" s="12"/>
      <c r="H3" s="12"/>
      <c r="I3" s="12"/>
      <c r="J3" s="12"/>
      <c r="K3" s="12"/>
      <c r="L3" s="12"/>
      <c r="M3" s="12">
        <v>1</v>
      </c>
      <c r="N3" s="12" t="s">
        <v>17</v>
      </c>
    </row>
    <row r="4" spans="1:14" ht="24" customHeight="1" x14ac:dyDescent="0.15">
      <c r="A4" s="14">
        <v>1</v>
      </c>
      <c r="B4" s="11" t="s">
        <v>15</v>
      </c>
      <c r="C4" s="12">
        <v>3</v>
      </c>
      <c r="D4" s="13" t="s">
        <v>18</v>
      </c>
      <c r="E4" s="12" t="str">
        <f>"15003010105"</f>
        <v>15003010105</v>
      </c>
      <c r="F4" s="12" t="str">
        <f>"女"</f>
        <v>女</v>
      </c>
      <c r="G4" s="12">
        <v>71.8</v>
      </c>
      <c r="H4" s="15">
        <f t="shared" ref="H4:H67" si="0">G4*0.6</f>
        <v>43.08</v>
      </c>
      <c r="I4" s="12" t="str">
        <f>"0"</f>
        <v>0</v>
      </c>
      <c r="J4" s="12" t="str">
        <f>"0"</f>
        <v>0</v>
      </c>
      <c r="K4" s="12" t="str">
        <f>"2"</f>
        <v>2</v>
      </c>
      <c r="L4" s="21">
        <f t="shared" ref="L4:L67" si="1">H4+I4+J4+K4</f>
        <v>45.08</v>
      </c>
      <c r="M4" s="14">
        <v>1</v>
      </c>
      <c r="N4" s="14"/>
    </row>
    <row r="5" spans="1:14" ht="24" customHeight="1" x14ac:dyDescent="0.15">
      <c r="A5" s="14">
        <v>2</v>
      </c>
      <c r="B5" s="11" t="s">
        <v>15</v>
      </c>
      <c r="C5" s="12">
        <v>3</v>
      </c>
      <c r="D5" s="13" t="s">
        <v>18</v>
      </c>
      <c r="E5" s="12" t="str">
        <f>"15003010102"</f>
        <v>15003010102</v>
      </c>
      <c r="F5" s="12" t="str">
        <f>"女"</f>
        <v>女</v>
      </c>
      <c r="G5" s="12">
        <v>67.5</v>
      </c>
      <c r="H5" s="15">
        <f t="shared" si="0"/>
        <v>40.5</v>
      </c>
      <c r="I5" s="12" t="str">
        <f>"0"</f>
        <v>0</v>
      </c>
      <c r="J5" s="12" t="str">
        <f>"2.5"</f>
        <v>2.5</v>
      </c>
      <c r="K5" s="12" t="str">
        <f>"0"</f>
        <v>0</v>
      </c>
      <c r="L5" s="21">
        <f t="shared" si="1"/>
        <v>43</v>
      </c>
      <c r="M5" s="14">
        <v>2</v>
      </c>
      <c r="N5" s="14"/>
    </row>
    <row r="6" spans="1:14" ht="24" customHeight="1" x14ac:dyDescent="0.15">
      <c r="A6" s="14">
        <v>3</v>
      </c>
      <c r="B6" s="11" t="s">
        <v>15</v>
      </c>
      <c r="C6" s="12">
        <v>3</v>
      </c>
      <c r="D6" s="13" t="s">
        <v>18</v>
      </c>
      <c r="E6" s="12" t="str">
        <f>"15003010122"</f>
        <v>15003010122</v>
      </c>
      <c r="F6" s="12" t="str">
        <f>"女"</f>
        <v>女</v>
      </c>
      <c r="G6" s="12">
        <v>67.2</v>
      </c>
      <c r="H6" s="15">
        <f t="shared" si="0"/>
        <v>40.32</v>
      </c>
      <c r="I6" s="12" t="str">
        <f>"0"</f>
        <v>0</v>
      </c>
      <c r="J6" s="12" t="str">
        <f>"2.5"</f>
        <v>2.5</v>
      </c>
      <c r="K6" s="12" t="str">
        <f>"0"</f>
        <v>0</v>
      </c>
      <c r="L6" s="21">
        <f t="shared" si="1"/>
        <v>42.82</v>
      </c>
      <c r="M6" s="14">
        <v>3</v>
      </c>
      <c r="N6" s="14"/>
    </row>
    <row r="7" spans="1:14" ht="24" customHeight="1" x14ac:dyDescent="0.15">
      <c r="A7" s="14">
        <v>4</v>
      </c>
      <c r="B7" s="11" t="s">
        <v>15</v>
      </c>
      <c r="C7" s="12">
        <v>3</v>
      </c>
      <c r="D7" s="13" t="s">
        <v>18</v>
      </c>
      <c r="E7" s="12" t="str">
        <f>"15003010116"</f>
        <v>15003010116</v>
      </c>
      <c r="F7" s="12" t="str">
        <f>"男"</f>
        <v>男</v>
      </c>
      <c r="G7" s="12">
        <v>66.099999999999994</v>
      </c>
      <c r="H7" s="15">
        <f t="shared" si="0"/>
        <v>39.659999999999997</v>
      </c>
      <c r="I7" s="12" t="str">
        <f>"2"</f>
        <v>2</v>
      </c>
      <c r="J7" s="12" t="str">
        <f>"0"</f>
        <v>0</v>
      </c>
      <c r="K7" s="12" t="str">
        <f>"0"</f>
        <v>0</v>
      </c>
      <c r="L7" s="21">
        <f t="shared" si="1"/>
        <v>41.66</v>
      </c>
      <c r="M7" s="14">
        <v>4</v>
      </c>
      <c r="N7" s="14"/>
    </row>
    <row r="8" spans="1:14" ht="24" customHeight="1" x14ac:dyDescent="0.15">
      <c r="A8" s="14">
        <v>5</v>
      </c>
      <c r="B8" s="11" t="s">
        <v>15</v>
      </c>
      <c r="C8" s="12">
        <v>3</v>
      </c>
      <c r="D8" s="13" t="s">
        <v>18</v>
      </c>
      <c r="E8" s="12" t="str">
        <f>"15003010106"</f>
        <v>15003010106</v>
      </c>
      <c r="F8" s="12" t="str">
        <f>"女"</f>
        <v>女</v>
      </c>
      <c r="G8" s="12">
        <v>63.4</v>
      </c>
      <c r="H8" s="15">
        <f t="shared" si="0"/>
        <v>38.04</v>
      </c>
      <c r="I8" s="12" t="str">
        <f>"0"</f>
        <v>0</v>
      </c>
      <c r="J8" s="12" t="str">
        <f>"2.5"</f>
        <v>2.5</v>
      </c>
      <c r="K8" s="12" t="str">
        <f>"0"</f>
        <v>0</v>
      </c>
      <c r="L8" s="21">
        <f t="shared" si="1"/>
        <v>40.54</v>
      </c>
      <c r="M8" s="14">
        <v>5</v>
      </c>
      <c r="N8" s="14"/>
    </row>
    <row r="9" spans="1:14" ht="24" customHeight="1" x14ac:dyDescent="0.15">
      <c r="A9" s="14">
        <v>6</v>
      </c>
      <c r="B9" s="11" t="s">
        <v>15</v>
      </c>
      <c r="C9" s="12">
        <v>3</v>
      </c>
      <c r="D9" s="13" t="s">
        <v>18</v>
      </c>
      <c r="E9" s="12" t="str">
        <f>"15003010123"</f>
        <v>15003010123</v>
      </c>
      <c r="F9" s="12" t="str">
        <f>"男"</f>
        <v>男</v>
      </c>
      <c r="G9" s="12">
        <v>63.9</v>
      </c>
      <c r="H9" s="15">
        <f t="shared" si="0"/>
        <v>38.339999999999996</v>
      </c>
      <c r="I9" s="12" t="str">
        <f>"2"</f>
        <v>2</v>
      </c>
      <c r="J9" s="12" t="str">
        <f>"0"</f>
        <v>0</v>
      </c>
      <c r="K9" s="12" t="str">
        <f>"0"</f>
        <v>0</v>
      </c>
      <c r="L9" s="21">
        <f t="shared" si="1"/>
        <v>40.339999999999996</v>
      </c>
      <c r="M9" s="14">
        <v>6</v>
      </c>
      <c r="N9" s="14"/>
    </row>
    <row r="10" spans="1:14" ht="24" customHeight="1" x14ac:dyDescent="0.15">
      <c r="A10" s="14">
        <v>7</v>
      </c>
      <c r="B10" s="11" t="s">
        <v>15</v>
      </c>
      <c r="C10" s="12">
        <v>3</v>
      </c>
      <c r="D10" s="13" t="s">
        <v>18</v>
      </c>
      <c r="E10" s="12" t="str">
        <f>"15003010109"</f>
        <v>15003010109</v>
      </c>
      <c r="F10" s="12" t="str">
        <f>"男"</f>
        <v>男</v>
      </c>
      <c r="G10" s="12">
        <v>59.2</v>
      </c>
      <c r="H10" s="15">
        <f t="shared" si="0"/>
        <v>35.520000000000003</v>
      </c>
      <c r="I10" s="12" t="str">
        <f>"2"</f>
        <v>2</v>
      </c>
      <c r="J10" s="12" t="str">
        <f>"0"</f>
        <v>0</v>
      </c>
      <c r="K10" s="12" t="str">
        <f>"2"</f>
        <v>2</v>
      </c>
      <c r="L10" s="21">
        <f t="shared" si="1"/>
        <v>39.520000000000003</v>
      </c>
      <c r="M10" s="14">
        <v>7</v>
      </c>
      <c r="N10" s="14"/>
    </row>
    <row r="11" spans="1:14" ht="24" customHeight="1" x14ac:dyDescent="0.15">
      <c r="A11" s="14">
        <v>8</v>
      </c>
      <c r="B11" s="11" t="s">
        <v>15</v>
      </c>
      <c r="C11" s="12">
        <v>3</v>
      </c>
      <c r="D11" s="13" t="s">
        <v>18</v>
      </c>
      <c r="E11" s="12" t="str">
        <f>"15003010113"</f>
        <v>15003010113</v>
      </c>
      <c r="F11" s="12" t="str">
        <f>"女"</f>
        <v>女</v>
      </c>
      <c r="G11" s="12">
        <v>62.4</v>
      </c>
      <c r="H11" s="15">
        <f t="shared" si="0"/>
        <v>37.44</v>
      </c>
      <c r="I11" s="12" t="str">
        <f>"2"</f>
        <v>2</v>
      </c>
      <c r="J11" s="12" t="str">
        <f>"0"</f>
        <v>0</v>
      </c>
      <c r="K11" s="12" t="str">
        <f>"0"</f>
        <v>0</v>
      </c>
      <c r="L11" s="21">
        <f t="shared" si="1"/>
        <v>39.44</v>
      </c>
      <c r="M11" s="14">
        <v>8</v>
      </c>
      <c r="N11" s="14"/>
    </row>
    <row r="12" spans="1:14" ht="24" customHeight="1" x14ac:dyDescent="0.15">
      <c r="A12" s="14">
        <v>9</v>
      </c>
      <c r="B12" s="11" t="s">
        <v>15</v>
      </c>
      <c r="C12" s="12">
        <v>3</v>
      </c>
      <c r="D12" s="13" t="s">
        <v>18</v>
      </c>
      <c r="E12" s="12" t="str">
        <f>"15003010112"</f>
        <v>15003010112</v>
      </c>
      <c r="F12" s="12" t="str">
        <f>"女"</f>
        <v>女</v>
      </c>
      <c r="G12" s="12">
        <v>59.7</v>
      </c>
      <c r="H12" s="15">
        <f t="shared" si="0"/>
        <v>35.82</v>
      </c>
      <c r="I12" s="12" t="str">
        <f>"0"</f>
        <v>0</v>
      </c>
      <c r="J12" s="12" t="str">
        <f>"0"</f>
        <v>0</v>
      </c>
      <c r="K12" s="12" t="str">
        <f>"2"</f>
        <v>2</v>
      </c>
      <c r="L12" s="21">
        <f t="shared" si="1"/>
        <v>37.82</v>
      </c>
      <c r="M12" s="14">
        <v>9</v>
      </c>
      <c r="N12" s="14"/>
    </row>
    <row r="13" spans="1:14" ht="24" customHeight="1" x14ac:dyDescent="0.15">
      <c r="A13" s="14">
        <v>10</v>
      </c>
      <c r="B13" s="11" t="s">
        <v>15</v>
      </c>
      <c r="C13" s="12">
        <v>3</v>
      </c>
      <c r="D13" s="13" t="s">
        <v>18</v>
      </c>
      <c r="E13" s="12" t="str">
        <f>"15003010101"</f>
        <v>15003010101</v>
      </c>
      <c r="F13" s="12" t="str">
        <f>"女"</f>
        <v>女</v>
      </c>
      <c r="G13" s="12">
        <v>58.2</v>
      </c>
      <c r="H13" s="15">
        <f t="shared" si="0"/>
        <v>34.92</v>
      </c>
      <c r="I13" s="12" t="str">
        <f>"0"</f>
        <v>0</v>
      </c>
      <c r="J13" s="12" t="str">
        <f>"2.5"</f>
        <v>2.5</v>
      </c>
      <c r="K13" s="12" t="str">
        <f t="shared" ref="K13:K71" si="2">"0"</f>
        <v>0</v>
      </c>
      <c r="L13" s="21">
        <f t="shared" si="1"/>
        <v>37.42</v>
      </c>
      <c r="M13" s="14">
        <v>10</v>
      </c>
      <c r="N13" s="14"/>
    </row>
    <row r="14" spans="1:14" ht="24" customHeight="1" x14ac:dyDescent="0.15">
      <c r="A14" s="14">
        <v>11</v>
      </c>
      <c r="B14" s="11" t="s">
        <v>15</v>
      </c>
      <c r="C14" s="12">
        <v>3</v>
      </c>
      <c r="D14" s="13" t="s">
        <v>18</v>
      </c>
      <c r="E14" s="12" t="str">
        <f>"15003010120"</f>
        <v>15003010120</v>
      </c>
      <c r="F14" s="12" t="str">
        <f>"女"</f>
        <v>女</v>
      </c>
      <c r="G14" s="12">
        <v>55.2</v>
      </c>
      <c r="H14" s="15">
        <f t="shared" si="0"/>
        <v>33.119999999999997</v>
      </c>
      <c r="I14" s="12" t="str">
        <f>"2"</f>
        <v>2</v>
      </c>
      <c r="J14" s="12" t="str">
        <f>"0"</f>
        <v>0</v>
      </c>
      <c r="K14" s="12" t="str">
        <f t="shared" si="2"/>
        <v>0</v>
      </c>
      <c r="L14" s="21">
        <f t="shared" si="1"/>
        <v>35.119999999999997</v>
      </c>
      <c r="M14" s="14">
        <v>11</v>
      </c>
      <c r="N14" s="14"/>
    </row>
    <row r="15" spans="1:14" ht="24" customHeight="1" x14ac:dyDescent="0.15">
      <c r="A15" s="14">
        <v>12</v>
      </c>
      <c r="B15" s="11" t="s">
        <v>15</v>
      </c>
      <c r="C15" s="12">
        <v>3</v>
      </c>
      <c r="D15" s="13" t="s">
        <v>18</v>
      </c>
      <c r="E15" s="12" t="str">
        <f>"15003010111"</f>
        <v>15003010111</v>
      </c>
      <c r="F15" s="12" t="str">
        <f>"男"</f>
        <v>男</v>
      </c>
      <c r="G15" s="12">
        <v>57.5</v>
      </c>
      <c r="H15" s="15">
        <f t="shared" si="0"/>
        <v>34.5</v>
      </c>
      <c r="I15" s="12" t="str">
        <f>"0"</f>
        <v>0</v>
      </c>
      <c r="J15" s="12" t="str">
        <f>"0"</f>
        <v>0</v>
      </c>
      <c r="K15" s="12" t="str">
        <f t="shared" si="2"/>
        <v>0</v>
      </c>
      <c r="L15" s="21">
        <f t="shared" si="1"/>
        <v>34.5</v>
      </c>
      <c r="M15" s="14">
        <v>12</v>
      </c>
      <c r="N15" s="14"/>
    </row>
    <row r="16" spans="1:14" ht="24" customHeight="1" x14ac:dyDescent="0.15">
      <c r="A16" s="16">
        <v>13</v>
      </c>
      <c r="B16" s="17" t="s">
        <v>15</v>
      </c>
      <c r="C16" s="18">
        <v>3</v>
      </c>
      <c r="D16" s="19" t="s">
        <v>18</v>
      </c>
      <c r="E16" s="18" t="str">
        <f>"15003010118"</f>
        <v>15003010118</v>
      </c>
      <c r="F16" s="18" t="str">
        <f>"男"</f>
        <v>男</v>
      </c>
      <c r="G16" s="18">
        <v>53.3</v>
      </c>
      <c r="H16" s="20">
        <f t="shared" si="0"/>
        <v>31.979999999999997</v>
      </c>
      <c r="I16" s="18" t="str">
        <f>"0"</f>
        <v>0</v>
      </c>
      <c r="J16" s="18" t="str">
        <f>"2.5"</f>
        <v>2.5</v>
      </c>
      <c r="K16" s="18" t="str">
        <f t="shared" si="2"/>
        <v>0</v>
      </c>
      <c r="L16" s="22">
        <f t="shared" si="1"/>
        <v>34.479999999999997</v>
      </c>
      <c r="M16" s="16">
        <v>13</v>
      </c>
      <c r="N16" s="16"/>
    </row>
    <row r="17" spans="1:14" ht="24" customHeight="1" x14ac:dyDescent="0.15">
      <c r="A17" s="16">
        <v>14</v>
      </c>
      <c r="B17" s="17" t="s">
        <v>15</v>
      </c>
      <c r="C17" s="18">
        <v>3</v>
      </c>
      <c r="D17" s="19" t="s">
        <v>18</v>
      </c>
      <c r="E17" s="18" t="str">
        <f>"15003010108"</f>
        <v>15003010108</v>
      </c>
      <c r="F17" s="18" t="str">
        <f>"男"</f>
        <v>男</v>
      </c>
      <c r="G17" s="18">
        <v>57.4</v>
      </c>
      <c r="H17" s="20">
        <f t="shared" si="0"/>
        <v>34.44</v>
      </c>
      <c r="I17" s="18" t="str">
        <f>"0"</f>
        <v>0</v>
      </c>
      <c r="J17" s="18" t="str">
        <f>"0"</f>
        <v>0</v>
      </c>
      <c r="K17" s="18" t="str">
        <f t="shared" si="2"/>
        <v>0</v>
      </c>
      <c r="L17" s="22">
        <f t="shared" si="1"/>
        <v>34.44</v>
      </c>
      <c r="M17" s="16">
        <v>14</v>
      </c>
      <c r="N17" s="16"/>
    </row>
    <row r="18" spans="1:14" ht="24" customHeight="1" x14ac:dyDescent="0.15">
      <c r="A18" s="16">
        <v>15</v>
      </c>
      <c r="B18" s="17" t="s">
        <v>15</v>
      </c>
      <c r="C18" s="18">
        <v>3</v>
      </c>
      <c r="D18" s="19" t="s">
        <v>18</v>
      </c>
      <c r="E18" s="18" t="str">
        <f>"15003010119"</f>
        <v>15003010119</v>
      </c>
      <c r="F18" s="18" t="str">
        <f>"男"</f>
        <v>男</v>
      </c>
      <c r="G18" s="18">
        <v>52.8</v>
      </c>
      <c r="H18" s="20">
        <f t="shared" si="0"/>
        <v>31.679999999999996</v>
      </c>
      <c r="I18" s="18" t="str">
        <f>"2"</f>
        <v>2</v>
      </c>
      <c r="J18" s="18" t="str">
        <f>"0"</f>
        <v>0</v>
      </c>
      <c r="K18" s="18" t="str">
        <f t="shared" si="2"/>
        <v>0</v>
      </c>
      <c r="L18" s="22">
        <f t="shared" si="1"/>
        <v>33.679999999999993</v>
      </c>
      <c r="M18" s="16">
        <v>15</v>
      </c>
      <c r="N18" s="16"/>
    </row>
    <row r="19" spans="1:14" ht="24" customHeight="1" x14ac:dyDescent="0.15">
      <c r="A19" s="16">
        <v>16</v>
      </c>
      <c r="B19" s="17" t="s">
        <v>15</v>
      </c>
      <c r="C19" s="18">
        <v>3</v>
      </c>
      <c r="D19" s="19" t="s">
        <v>18</v>
      </c>
      <c r="E19" s="18" t="str">
        <f>"15003010104"</f>
        <v>15003010104</v>
      </c>
      <c r="F19" s="18" t="str">
        <f>"女"</f>
        <v>女</v>
      </c>
      <c r="G19" s="18">
        <v>51.2</v>
      </c>
      <c r="H19" s="20">
        <f t="shared" si="0"/>
        <v>30.72</v>
      </c>
      <c r="I19" s="18" t="str">
        <f>"0"</f>
        <v>0</v>
      </c>
      <c r="J19" s="18" t="str">
        <f>"2.5"</f>
        <v>2.5</v>
      </c>
      <c r="K19" s="18" t="str">
        <f t="shared" si="2"/>
        <v>0</v>
      </c>
      <c r="L19" s="22">
        <f t="shared" si="1"/>
        <v>33.22</v>
      </c>
      <c r="M19" s="16">
        <v>16</v>
      </c>
      <c r="N19" s="16"/>
    </row>
    <row r="20" spans="1:14" ht="24" customHeight="1" x14ac:dyDescent="0.15">
      <c r="A20" s="16">
        <v>17</v>
      </c>
      <c r="B20" s="17" t="s">
        <v>15</v>
      </c>
      <c r="C20" s="18">
        <v>3</v>
      </c>
      <c r="D20" s="19" t="s">
        <v>18</v>
      </c>
      <c r="E20" s="18" t="str">
        <f>"15003010117"</f>
        <v>15003010117</v>
      </c>
      <c r="F20" s="18" t="str">
        <f t="shared" ref="F20:F25" si="3">"男"</f>
        <v>男</v>
      </c>
      <c r="G20" s="18">
        <v>47.8</v>
      </c>
      <c r="H20" s="20">
        <f t="shared" si="0"/>
        <v>28.679999999999996</v>
      </c>
      <c r="I20" s="18" t="str">
        <f>"2"</f>
        <v>2</v>
      </c>
      <c r="J20" s="18" t="str">
        <f>"0"</f>
        <v>0</v>
      </c>
      <c r="K20" s="18" t="str">
        <f t="shared" si="2"/>
        <v>0</v>
      </c>
      <c r="L20" s="22">
        <f t="shared" si="1"/>
        <v>30.679999999999996</v>
      </c>
      <c r="M20" s="16">
        <v>17</v>
      </c>
      <c r="N20" s="16"/>
    </row>
    <row r="21" spans="1:14" ht="24" customHeight="1" x14ac:dyDescent="0.15">
      <c r="A21" s="16">
        <v>18</v>
      </c>
      <c r="B21" s="17" t="s">
        <v>15</v>
      </c>
      <c r="C21" s="18">
        <v>3</v>
      </c>
      <c r="D21" s="19" t="s">
        <v>18</v>
      </c>
      <c r="E21" s="18" t="str">
        <f>"15003010103"</f>
        <v>15003010103</v>
      </c>
      <c r="F21" s="18" t="str">
        <f t="shared" si="3"/>
        <v>男</v>
      </c>
      <c r="G21" s="18">
        <v>51.1</v>
      </c>
      <c r="H21" s="20">
        <f t="shared" si="0"/>
        <v>30.66</v>
      </c>
      <c r="I21" s="18" t="str">
        <f t="shared" ref="I21:I42" si="4">"0"</f>
        <v>0</v>
      </c>
      <c r="J21" s="18" t="str">
        <f>"0"</f>
        <v>0</v>
      </c>
      <c r="K21" s="18" t="str">
        <f t="shared" si="2"/>
        <v>0</v>
      </c>
      <c r="L21" s="22">
        <f t="shared" si="1"/>
        <v>30.66</v>
      </c>
      <c r="M21" s="16">
        <v>18</v>
      </c>
      <c r="N21" s="16"/>
    </row>
    <row r="22" spans="1:14" ht="24" customHeight="1" x14ac:dyDescent="0.15">
      <c r="A22" s="16">
        <v>19</v>
      </c>
      <c r="B22" s="17" t="s">
        <v>15</v>
      </c>
      <c r="C22" s="18">
        <v>3</v>
      </c>
      <c r="D22" s="19" t="s">
        <v>18</v>
      </c>
      <c r="E22" s="18" t="str">
        <f>"15003010121"</f>
        <v>15003010121</v>
      </c>
      <c r="F22" s="18" t="str">
        <f t="shared" si="3"/>
        <v>男</v>
      </c>
      <c r="G22" s="18">
        <v>50.9</v>
      </c>
      <c r="H22" s="20">
        <f t="shared" si="0"/>
        <v>30.54</v>
      </c>
      <c r="I22" s="18" t="str">
        <f t="shared" si="4"/>
        <v>0</v>
      </c>
      <c r="J22" s="18" t="str">
        <f>"0"</f>
        <v>0</v>
      </c>
      <c r="K22" s="18" t="str">
        <f t="shared" si="2"/>
        <v>0</v>
      </c>
      <c r="L22" s="22">
        <f t="shared" si="1"/>
        <v>30.54</v>
      </c>
      <c r="M22" s="16">
        <v>19</v>
      </c>
      <c r="N22" s="16"/>
    </row>
    <row r="23" spans="1:14" ht="24" customHeight="1" x14ac:dyDescent="0.15">
      <c r="A23" s="16">
        <v>20</v>
      </c>
      <c r="B23" s="17" t="s">
        <v>15</v>
      </c>
      <c r="C23" s="18">
        <v>3</v>
      </c>
      <c r="D23" s="19" t="s">
        <v>18</v>
      </c>
      <c r="E23" s="18" t="str">
        <f>"15003010107"</f>
        <v>15003010107</v>
      </c>
      <c r="F23" s="18" t="str">
        <f t="shared" si="3"/>
        <v>男</v>
      </c>
      <c r="G23" s="18">
        <v>50.5</v>
      </c>
      <c r="H23" s="20">
        <f t="shared" si="0"/>
        <v>30.299999999999997</v>
      </c>
      <c r="I23" s="18" t="str">
        <f t="shared" si="4"/>
        <v>0</v>
      </c>
      <c r="J23" s="18" t="str">
        <f>"0"</f>
        <v>0</v>
      </c>
      <c r="K23" s="18" t="str">
        <f t="shared" si="2"/>
        <v>0</v>
      </c>
      <c r="L23" s="22">
        <f t="shared" si="1"/>
        <v>30.299999999999997</v>
      </c>
      <c r="M23" s="16">
        <v>20</v>
      </c>
      <c r="N23" s="16"/>
    </row>
    <row r="24" spans="1:14" ht="24" customHeight="1" x14ac:dyDescent="0.15">
      <c r="A24" s="16">
        <v>21</v>
      </c>
      <c r="B24" s="17" t="s">
        <v>15</v>
      </c>
      <c r="C24" s="18">
        <v>3</v>
      </c>
      <c r="D24" s="19" t="s">
        <v>18</v>
      </c>
      <c r="E24" s="18" t="str">
        <f>"15003010114"</f>
        <v>15003010114</v>
      </c>
      <c r="F24" s="18" t="str">
        <f t="shared" si="3"/>
        <v>男</v>
      </c>
      <c r="G24" s="18">
        <v>50</v>
      </c>
      <c r="H24" s="20">
        <f t="shared" si="0"/>
        <v>30</v>
      </c>
      <c r="I24" s="18" t="str">
        <f t="shared" si="4"/>
        <v>0</v>
      </c>
      <c r="J24" s="18" t="str">
        <f>"0"</f>
        <v>0</v>
      </c>
      <c r="K24" s="18" t="str">
        <f t="shared" si="2"/>
        <v>0</v>
      </c>
      <c r="L24" s="22">
        <f t="shared" si="1"/>
        <v>30</v>
      </c>
      <c r="M24" s="16">
        <v>21</v>
      </c>
      <c r="N24" s="16"/>
    </row>
    <row r="25" spans="1:14" ht="24" customHeight="1" x14ac:dyDescent="0.15">
      <c r="A25" s="16">
        <v>22</v>
      </c>
      <c r="B25" s="17" t="s">
        <v>15</v>
      </c>
      <c r="C25" s="18">
        <v>3</v>
      </c>
      <c r="D25" s="19" t="s">
        <v>18</v>
      </c>
      <c r="E25" s="18" t="str">
        <f>"15003010115"</f>
        <v>15003010115</v>
      </c>
      <c r="F25" s="18" t="str">
        <f t="shared" si="3"/>
        <v>男</v>
      </c>
      <c r="G25" s="18">
        <v>0</v>
      </c>
      <c r="H25" s="20">
        <f t="shared" si="0"/>
        <v>0</v>
      </c>
      <c r="I25" s="18" t="str">
        <f t="shared" si="4"/>
        <v>0</v>
      </c>
      <c r="J25" s="18" t="str">
        <f>"2.5"</f>
        <v>2.5</v>
      </c>
      <c r="K25" s="18" t="str">
        <f t="shared" si="2"/>
        <v>0</v>
      </c>
      <c r="L25" s="22">
        <v>0</v>
      </c>
      <c r="M25" s="16">
        <v>22</v>
      </c>
      <c r="N25" s="16" t="s">
        <v>19</v>
      </c>
    </row>
    <row r="26" spans="1:14" ht="24" customHeight="1" x14ac:dyDescent="0.15">
      <c r="A26" s="16">
        <v>23</v>
      </c>
      <c r="B26" s="17" t="s">
        <v>15</v>
      </c>
      <c r="C26" s="18">
        <v>3</v>
      </c>
      <c r="D26" s="19" t="s">
        <v>18</v>
      </c>
      <c r="E26" s="18" t="str">
        <f>"15003010110"</f>
        <v>15003010110</v>
      </c>
      <c r="F26" s="18" t="str">
        <f t="shared" ref="F26:F32" si="5">"女"</f>
        <v>女</v>
      </c>
      <c r="G26" s="18">
        <v>0</v>
      </c>
      <c r="H26" s="20">
        <f t="shared" si="0"/>
        <v>0</v>
      </c>
      <c r="I26" s="18" t="str">
        <f t="shared" si="4"/>
        <v>0</v>
      </c>
      <c r="J26" s="18" t="str">
        <f>"0"</f>
        <v>0</v>
      </c>
      <c r="K26" s="18" t="str">
        <f t="shared" si="2"/>
        <v>0</v>
      </c>
      <c r="L26" s="22">
        <f t="shared" si="1"/>
        <v>0</v>
      </c>
      <c r="M26" s="16">
        <v>23</v>
      </c>
      <c r="N26" s="16" t="s">
        <v>19</v>
      </c>
    </row>
    <row r="27" spans="1:14" ht="24" customHeight="1" x14ac:dyDescent="0.15">
      <c r="A27" s="14">
        <v>1</v>
      </c>
      <c r="B27" s="11" t="s">
        <v>20</v>
      </c>
      <c r="C27" s="12">
        <v>16</v>
      </c>
      <c r="D27" s="13" t="s">
        <v>18</v>
      </c>
      <c r="E27" s="12" t="str">
        <f>"15016010201"</f>
        <v>15016010201</v>
      </c>
      <c r="F27" s="12" t="str">
        <f t="shared" si="5"/>
        <v>女</v>
      </c>
      <c r="G27" s="12">
        <v>77.8</v>
      </c>
      <c r="H27" s="15">
        <f t="shared" si="0"/>
        <v>46.68</v>
      </c>
      <c r="I27" s="12" t="str">
        <f t="shared" si="4"/>
        <v>0</v>
      </c>
      <c r="J27" s="12" t="str">
        <f>"0"</f>
        <v>0</v>
      </c>
      <c r="K27" s="12" t="str">
        <f t="shared" si="2"/>
        <v>0</v>
      </c>
      <c r="L27" s="21">
        <f t="shared" si="1"/>
        <v>46.68</v>
      </c>
      <c r="M27" s="14">
        <v>1</v>
      </c>
      <c r="N27" s="14"/>
    </row>
    <row r="28" spans="1:14" ht="24" customHeight="1" x14ac:dyDescent="0.15">
      <c r="A28" s="14">
        <v>2</v>
      </c>
      <c r="B28" s="11" t="s">
        <v>20</v>
      </c>
      <c r="C28" s="12">
        <v>16</v>
      </c>
      <c r="D28" s="13" t="s">
        <v>18</v>
      </c>
      <c r="E28" s="12" t="str">
        <f>"15016010204"</f>
        <v>15016010204</v>
      </c>
      <c r="F28" s="12" t="str">
        <f t="shared" si="5"/>
        <v>女</v>
      </c>
      <c r="G28" s="12">
        <v>60.2</v>
      </c>
      <c r="H28" s="15">
        <f t="shared" si="0"/>
        <v>36.119999999999997</v>
      </c>
      <c r="I28" s="12" t="str">
        <f t="shared" si="4"/>
        <v>0</v>
      </c>
      <c r="J28" s="12" t="str">
        <f>"0"</f>
        <v>0</v>
      </c>
      <c r="K28" s="12" t="str">
        <f t="shared" si="2"/>
        <v>0</v>
      </c>
      <c r="L28" s="21">
        <f t="shared" si="1"/>
        <v>36.119999999999997</v>
      </c>
      <c r="M28" s="14">
        <v>2</v>
      </c>
      <c r="N28" s="14"/>
    </row>
    <row r="29" spans="1:14" ht="24" customHeight="1" x14ac:dyDescent="0.15">
      <c r="A29" s="16">
        <v>3</v>
      </c>
      <c r="B29" s="17" t="s">
        <v>20</v>
      </c>
      <c r="C29" s="18">
        <v>16</v>
      </c>
      <c r="D29" s="19" t="s">
        <v>18</v>
      </c>
      <c r="E29" s="18" t="str">
        <f>"15016010203"</f>
        <v>15016010203</v>
      </c>
      <c r="F29" s="18" t="str">
        <f t="shared" si="5"/>
        <v>女</v>
      </c>
      <c r="G29" s="18">
        <v>20.5</v>
      </c>
      <c r="H29" s="20">
        <f t="shared" si="0"/>
        <v>12.299999999999999</v>
      </c>
      <c r="I29" s="18" t="str">
        <f t="shared" si="4"/>
        <v>0</v>
      </c>
      <c r="J29" s="18" t="str">
        <f>"0"</f>
        <v>0</v>
      </c>
      <c r="K29" s="18" t="str">
        <f t="shared" si="2"/>
        <v>0</v>
      </c>
      <c r="L29" s="22">
        <f t="shared" si="1"/>
        <v>12.299999999999999</v>
      </c>
      <c r="M29" s="23">
        <v>3</v>
      </c>
      <c r="N29" s="16"/>
    </row>
    <row r="30" spans="1:14" ht="24" customHeight="1" x14ac:dyDescent="0.15">
      <c r="A30" s="16">
        <v>4</v>
      </c>
      <c r="B30" s="17" t="s">
        <v>20</v>
      </c>
      <c r="C30" s="18">
        <v>16</v>
      </c>
      <c r="D30" s="19" t="s">
        <v>18</v>
      </c>
      <c r="E30" s="18" t="str">
        <f>"15016010202"</f>
        <v>15016010202</v>
      </c>
      <c r="F30" s="18" t="str">
        <f t="shared" si="5"/>
        <v>女</v>
      </c>
      <c r="G30" s="18">
        <v>0</v>
      </c>
      <c r="H30" s="20">
        <f t="shared" si="0"/>
        <v>0</v>
      </c>
      <c r="I30" s="18" t="str">
        <f t="shared" si="4"/>
        <v>0</v>
      </c>
      <c r="J30" s="18" t="str">
        <f>"0"</f>
        <v>0</v>
      </c>
      <c r="K30" s="18" t="str">
        <f t="shared" si="2"/>
        <v>0</v>
      </c>
      <c r="L30" s="22">
        <f t="shared" si="1"/>
        <v>0</v>
      </c>
      <c r="M30" s="23">
        <v>4</v>
      </c>
      <c r="N30" s="16" t="s">
        <v>19</v>
      </c>
    </row>
    <row r="31" spans="1:14" ht="24" customHeight="1" x14ac:dyDescent="0.15">
      <c r="A31" s="14">
        <v>1</v>
      </c>
      <c r="B31" s="11" t="s">
        <v>21</v>
      </c>
      <c r="C31" s="12">
        <v>4</v>
      </c>
      <c r="D31" s="13" t="s">
        <v>18</v>
      </c>
      <c r="E31" s="12" t="str">
        <f>"15004010207"</f>
        <v>15004010207</v>
      </c>
      <c r="F31" s="12" t="str">
        <f t="shared" si="5"/>
        <v>女</v>
      </c>
      <c r="G31" s="12">
        <v>61.9</v>
      </c>
      <c r="H31" s="15">
        <f t="shared" si="0"/>
        <v>37.14</v>
      </c>
      <c r="I31" s="12" t="str">
        <f t="shared" si="4"/>
        <v>0</v>
      </c>
      <c r="J31" s="12" t="str">
        <f>"2.5"</f>
        <v>2.5</v>
      </c>
      <c r="K31" s="12" t="str">
        <f t="shared" si="2"/>
        <v>0</v>
      </c>
      <c r="L31" s="21">
        <f t="shared" si="1"/>
        <v>39.64</v>
      </c>
      <c r="M31" s="14">
        <v>1</v>
      </c>
      <c r="N31" s="14"/>
    </row>
    <row r="32" spans="1:14" ht="24" customHeight="1" x14ac:dyDescent="0.15">
      <c r="A32" s="14">
        <v>2</v>
      </c>
      <c r="B32" s="11" t="s">
        <v>21</v>
      </c>
      <c r="C32" s="12">
        <v>4</v>
      </c>
      <c r="D32" s="13" t="s">
        <v>18</v>
      </c>
      <c r="E32" s="12" t="str">
        <f>"15004010205"</f>
        <v>15004010205</v>
      </c>
      <c r="F32" s="12" t="str">
        <f t="shared" si="5"/>
        <v>女</v>
      </c>
      <c r="G32" s="12">
        <v>60.7</v>
      </c>
      <c r="H32" s="15">
        <f t="shared" si="0"/>
        <v>36.42</v>
      </c>
      <c r="I32" s="12" t="str">
        <f t="shared" si="4"/>
        <v>0</v>
      </c>
      <c r="J32" s="12" t="str">
        <f>"0"</f>
        <v>0</v>
      </c>
      <c r="K32" s="12" t="str">
        <f t="shared" si="2"/>
        <v>0</v>
      </c>
      <c r="L32" s="21">
        <f t="shared" si="1"/>
        <v>36.42</v>
      </c>
      <c r="M32" s="14">
        <v>2</v>
      </c>
      <c r="N32" s="14"/>
    </row>
    <row r="33" spans="1:14" ht="24" customHeight="1" x14ac:dyDescent="0.15">
      <c r="A33" s="16">
        <v>3</v>
      </c>
      <c r="B33" s="17" t="s">
        <v>21</v>
      </c>
      <c r="C33" s="18">
        <v>4</v>
      </c>
      <c r="D33" s="19" t="s">
        <v>18</v>
      </c>
      <c r="E33" s="18" t="str">
        <f>"15004010208"</f>
        <v>15004010208</v>
      </c>
      <c r="F33" s="18" t="str">
        <f>"男"</f>
        <v>男</v>
      </c>
      <c r="G33" s="18">
        <v>0</v>
      </c>
      <c r="H33" s="20">
        <f t="shared" si="0"/>
        <v>0</v>
      </c>
      <c r="I33" s="18" t="str">
        <f t="shared" si="4"/>
        <v>0</v>
      </c>
      <c r="J33" s="18" t="str">
        <f>"2.5"</f>
        <v>2.5</v>
      </c>
      <c r="K33" s="18" t="str">
        <f t="shared" si="2"/>
        <v>0</v>
      </c>
      <c r="L33" s="22">
        <v>0</v>
      </c>
      <c r="M33" s="16">
        <v>3</v>
      </c>
      <c r="N33" s="16" t="s">
        <v>19</v>
      </c>
    </row>
    <row r="34" spans="1:14" ht="24" customHeight="1" x14ac:dyDescent="0.15">
      <c r="A34" s="16">
        <v>4</v>
      </c>
      <c r="B34" s="17" t="s">
        <v>21</v>
      </c>
      <c r="C34" s="18">
        <v>4</v>
      </c>
      <c r="D34" s="19" t="s">
        <v>18</v>
      </c>
      <c r="E34" s="18" t="str">
        <f>"15004010206"</f>
        <v>15004010206</v>
      </c>
      <c r="F34" s="18" t="str">
        <f t="shared" ref="F34:F39" si="6">"女"</f>
        <v>女</v>
      </c>
      <c r="G34" s="18">
        <v>0</v>
      </c>
      <c r="H34" s="20">
        <f t="shared" si="0"/>
        <v>0</v>
      </c>
      <c r="I34" s="18" t="str">
        <f t="shared" si="4"/>
        <v>0</v>
      </c>
      <c r="J34" s="18" t="str">
        <f>"0"</f>
        <v>0</v>
      </c>
      <c r="K34" s="18" t="str">
        <f t="shared" si="2"/>
        <v>0</v>
      </c>
      <c r="L34" s="22">
        <f t="shared" si="1"/>
        <v>0</v>
      </c>
      <c r="M34" s="16">
        <v>4</v>
      </c>
      <c r="N34" s="16" t="s">
        <v>19</v>
      </c>
    </row>
    <row r="35" spans="1:14" ht="24" customHeight="1" x14ac:dyDescent="0.15">
      <c r="A35" s="14">
        <v>1</v>
      </c>
      <c r="B35" s="11" t="s">
        <v>22</v>
      </c>
      <c r="C35" s="12">
        <v>28</v>
      </c>
      <c r="D35" s="13" t="s">
        <v>23</v>
      </c>
      <c r="E35" s="12" t="str">
        <f>"15028010305"</f>
        <v>15028010305</v>
      </c>
      <c r="F35" s="12" t="str">
        <f t="shared" si="6"/>
        <v>女</v>
      </c>
      <c r="G35" s="12">
        <v>68.5</v>
      </c>
      <c r="H35" s="15">
        <f t="shared" si="0"/>
        <v>41.1</v>
      </c>
      <c r="I35" s="12" t="str">
        <f t="shared" si="4"/>
        <v>0</v>
      </c>
      <c r="J35" s="12" t="str">
        <f>"0"</f>
        <v>0</v>
      </c>
      <c r="K35" s="12" t="str">
        <f t="shared" si="2"/>
        <v>0</v>
      </c>
      <c r="L35" s="21">
        <f t="shared" si="1"/>
        <v>41.1</v>
      </c>
      <c r="M35" s="14">
        <v>1</v>
      </c>
      <c r="N35" s="14"/>
    </row>
    <row r="36" spans="1:14" ht="24" customHeight="1" x14ac:dyDescent="0.15">
      <c r="A36" s="14">
        <v>2</v>
      </c>
      <c r="B36" s="11" t="s">
        <v>22</v>
      </c>
      <c r="C36" s="12">
        <v>28</v>
      </c>
      <c r="D36" s="13" t="s">
        <v>23</v>
      </c>
      <c r="E36" s="12" t="str">
        <f>"15028010311"</f>
        <v>15028010311</v>
      </c>
      <c r="F36" s="12" t="str">
        <f t="shared" si="6"/>
        <v>女</v>
      </c>
      <c r="G36" s="12">
        <v>67.7</v>
      </c>
      <c r="H36" s="15">
        <f t="shared" si="0"/>
        <v>40.619999999999997</v>
      </c>
      <c r="I36" s="12" t="str">
        <f t="shared" si="4"/>
        <v>0</v>
      </c>
      <c r="J36" s="12" t="str">
        <f>"0"</f>
        <v>0</v>
      </c>
      <c r="K36" s="12" t="str">
        <f t="shared" si="2"/>
        <v>0</v>
      </c>
      <c r="L36" s="21">
        <f t="shared" si="1"/>
        <v>40.619999999999997</v>
      </c>
      <c r="M36" s="14">
        <v>2</v>
      </c>
      <c r="N36" s="14"/>
    </row>
    <row r="37" spans="1:14" ht="24" customHeight="1" x14ac:dyDescent="0.15">
      <c r="A37" s="14">
        <v>3</v>
      </c>
      <c r="B37" s="11" t="s">
        <v>22</v>
      </c>
      <c r="C37" s="12">
        <v>28</v>
      </c>
      <c r="D37" s="13" t="s">
        <v>23</v>
      </c>
      <c r="E37" s="12" t="str">
        <f>"15028010308"</f>
        <v>15028010308</v>
      </c>
      <c r="F37" s="12" t="str">
        <f t="shared" si="6"/>
        <v>女</v>
      </c>
      <c r="G37" s="12">
        <v>65.599999999999994</v>
      </c>
      <c r="H37" s="15">
        <f t="shared" si="0"/>
        <v>39.359999999999992</v>
      </c>
      <c r="I37" s="12" t="str">
        <f t="shared" si="4"/>
        <v>0</v>
      </c>
      <c r="J37" s="12" t="str">
        <f>"0"</f>
        <v>0</v>
      </c>
      <c r="K37" s="12" t="str">
        <f t="shared" si="2"/>
        <v>0</v>
      </c>
      <c r="L37" s="21">
        <f t="shared" si="1"/>
        <v>39.359999999999992</v>
      </c>
      <c r="M37" s="14">
        <v>3</v>
      </c>
      <c r="N37" s="14"/>
    </row>
    <row r="38" spans="1:14" ht="24" customHeight="1" x14ac:dyDescent="0.15">
      <c r="A38" s="14">
        <v>4</v>
      </c>
      <c r="B38" s="11" t="s">
        <v>22</v>
      </c>
      <c r="C38" s="12">
        <v>28</v>
      </c>
      <c r="D38" s="13" t="s">
        <v>23</v>
      </c>
      <c r="E38" s="12" t="str">
        <f>"15028010303"</f>
        <v>15028010303</v>
      </c>
      <c r="F38" s="12" t="str">
        <f t="shared" si="6"/>
        <v>女</v>
      </c>
      <c r="G38" s="12">
        <v>63.9</v>
      </c>
      <c r="H38" s="15">
        <f t="shared" si="0"/>
        <v>38.339999999999996</v>
      </c>
      <c r="I38" s="12" t="str">
        <f t="shared" si="4"/>
        <v>0</v>
      </c>
      <c r="J38" s="12" t="str">
        <f>"0"</f>
        <v>0</v>
      </c>
      <c r="K38" s="12" t="str">
        <f t="shared" si="2"/>
        <v>0</v>
      </c>
      <c r="L38" s="21">
        <f t="shared" si="1"/>
        <v>38.339999999999996</v>
      </c>
      <c r="M38" s="14">
        <v>4</v>
      </c>
      <c r="N38" s="14"/>
    </row>
    <row r="39" spans="1:14" ht="24" customHeight="1" x14ac:dyDescent="0.15">
      <c r="A39" s="14">
        <v>5</v>
      </c>
      <c r="B39" s="11" t="s">
        <v>22</v>
      </c>
      <c r="C39" s="12">
        <v>28</v>
      </c>
      <c r="D39" s="13" t="s">
        <v>23</v>
      </c>
      <c r="E39" s="12" t="str">
        <f>"15028010310"</f>
        <v>15028010310</v>
      </c>
      <c r="F39" s="12" t="str">
        <f t="shared" si="6"/>
        <v>女</v>
      </c>
      <c r="G39" s="12">
        <v>58.9</v>
      </c>
      <c r="H39" s="15">
        <f t="shared" si="0"/>
        <v>35.339999999999996</v>
      </c>
      <c r="I39" s="12" t="str">
        <f t="shared" si="4"/>
        <v>0</v>
      </c>
      <c r="J39" s="12" t="str">
        <f>"2.5"</f>
        <v>2.5</v>
      </c>
      <c r="K39" s="12" t="str">
        <f t="shared" si="2"/>
        <v>0</v>
      </c>
      <c r="L39" s="21">
        <f t="shared" si="1"/>
        <v>37.839999999999996</v>
      </c>
      <c r="M39" s="14">
        <v>5</v>
      </c>
      <c r="N39" s="14"/>
    </row>
    <row r="40" spans="1:14" ht="24" customHeight="1" x14ac:dyDescent="0.15">
      <c r="A40" s="14">
        <v>6</v>
      </c>
      <c r="B40" s="11" t="s">
        <v>22</v>
      </c>
      <c r="C40" s="12">
        <v>28</v>
      </c>
      <c r="D40" s="13" t="s">
        <v>23</v>
      </c>
      <c r="E40" s="12" t="str">
        <f>"15028010306"</f>
        <v>15028010306</v>
      </c>
      <c r="F40" s="12" t="str">
        <f>"男"</f>
        <v>男</v>
      </c>
      <c r="G40" s="12">
        <v>62.4</v>
      </c>
      <c r="H40" s="15">
        <f t="shared" si="0"/>
        <v>37.44</v>
      </c>
      <c r="I40" s="12" t="str">
        <f t="shared" si="4"/>
        <v>0</v>
      </c>
      <c r="J40" s="12" t="str">
        <f>"0"</f>
        <v>0</v>
      </c>
      <c r="K40" s="12" t="str">
        <f t="shared" si="2"/>
        <v>0</v>
      </c>
      <c r="L40" s="21">
        <f t="shared" si="1"/>
        <v>37.44</v>
      </c>
      <c r="M40" s="14">
        <v>6</v>
      </c>
      <c r="N40" s="14"/>
    </row>
    <row r="41" spans="1:14" ht="24" customHeight="1" x14ac:dyDescent="0.15">
      <c r="A41" s="14">
        <v>7</v>
      </c>
      <c r="B41" s="11" t="s">
        <v>22</v>
      </c>
      <c r="C41" s="12">
        <v>28</v>
      </c>
      <c r="D41" s="13" t="s">
        <v>23</v>
      </c>
      <c r="E41" s="12" t="str">
        <f>"15028010313"</f>
        <v>15028010313</v>
      </c>
      <c r="F41" s="12" t="str">
        <f>"女"</f>
        <v>女</v>
      </c>
      <c r="G41" s="12">
        <v>57.4</v>
      </c>
      <c r="H41" s="15">
        <f t="shared" si="0"/>
        <v>34.44</v>
      </c>
      <c r="I41" s="12" t="str">
        <f t="shared" si="4"/>
        <v>0</v>
      </c>
      <c r="J41" s="12" t="str">
        <f>"2.5"</f>
        <v>2.5</v>
      </c>
      <c r="K41" s="12" t="str">
        <f t="shared" si="2"/>
        <v>0</v>
      </c>
      <c r="L41" s="21">
        <f t="shared" si="1"/>
        <v>36.94</v>
      </c>
      <c r="M41" s="14">
        <v>7</v>
      </c>
      <c r="N41" s="14"/>
    </row>
    <row r="42" spans="1:14" ht="24" customHeight="1" x14ac:dyDescent="0.15">
      <c r="A42" s="14">
        <v>8</v>
      </c>
      <c r="B42" s="11" t="s">
        <v>22</v>
      </c>
      <c r="C42" s="12">
        <v>28</v>
      </c>
      <c r="D42" s="13" t="s">
        <v>23</v>
      </c>
      <c r="E42" s="12" t="str">
        <f>"15028010309"</f>
        <v>15028010309</v>
      </c>
      <c r="F42" s="12" t="str">
        <f>"女"</f>
        <v>女</v>
      </c>
      <c r="G42" s="12">
        <v>55.4</v>
      </c>
      <c r="H42" s="15">
        <f t="shared" si="0"/>
        <v>33.239999999999995</v>
      </c>
      <c r="I42" s="12" t="str">
        <f t="shared" si="4"/>
        <v>0</v>
      </c>
      <c r="J42" s="12" t="str">
        <f>"0"</f>
        <v>0</v>
      </c>
      <c r="K42" s="12" t="str">
        <f t="shared" si="2"/>
        <v>0</v>
      </c>
      <c r="L42" s="21">
        <f t="shared" si="1"/>
        <v>33.239999999999995</v>
      </c>
      <c r="M42" s="14">
        <v>8</v>
      </c>
      <c r="N42" s="14"/>
    </row>
    <row r="43" spans="1:14" ht="24" customHeight="1" x14ac:dyDescent="0.15">
      <c r="A43" s="16">
        <v>9</v>
      </c>
      <c r="B43" s="17" t="s">
        <v>22</v>
      </c>
      <c r="C43" s="18">
        <v>28</v>
      </c>
      <c r="D43" s="19" t="s">
        <v>23</v>
      </c>
      <c r="E43" s="18" t="str">
        <f>"15028010312"</f>
        <v>15028010312</v>
      </c>
      <c r="F43" s="18" t="str">
        <f>"男"</f>
        <v>男</v>
      </c>
      <c r="G43" s="18">
        <v>51.1</v>
      </c>
      <c r="H43" s="20">
        <f t="shared" si="0"/>
        <v>30.66</v>
      </c>
      <c r="I43" s="18" t="str">
        <f>"2"</f>
        <v>2</v>
      </c>
      <c r="J43" s="18" t="str">
        <f>"0"</f>
        <v>0</v>
      </c>
      <c r="K43" s="18" t="str">
        <f t="shared" si="2"/>
        <v>0</v>
      </c>
      <c r="L43" s="22">
        <f t="shared" si="1"/>
        <v>32.659999999999997</v>
      </c>
      <c r="M43" s="16">
        <v>9</v>
      </c>
      <c r="N43" s="16"/>
    </row>
    <row r="44" spans="1:14" ht="24" customHeight="1" x14ac:dyDescent="0.15">
      <c r="A44" s="16">
        <v>10</v>
      </c>
      <c r="B44" s="17" t="s">
        <v>22</v>
      </c>
      <c r="C44" s="18">
        <v>28</v>
      </c>
      <c r="D44" s="19" t="s">
        <v>23</v>
      </c>
      <c r="E44" s="18" t="str">
        <f>"15028010302"</f>
        <v>15028010302</v>
      </c>
      <c r="F44" s="18" t="str">
        <f t="shared" ref="F44:F49" si="7">"女"</f>
        <v>女</v>
      </c>
      <c r="G44" s="18">
        <v>52.3</v>
      </c>
      <c r="H44" s="20">
        <f t="shared" si="0"/>
        <v>31.379999999999995</v>
      </c>
      <c r="I44" s="18" t="str">
        <f t="shared" ref="I44:I49" si="8">"0"</f>
        <v>0</v>
      </c>
      <c r="J44" s="18" t="str">
        <f>"0"</f>
        <v>0</v>
      </c>
      <c r="K44" s="18" t="str">
        <f t="shared" si="2"/>
        <v>0</v>
      </c>
      <c r="L44" s="22">
        <f t="shared" si="1"/>
        <v>31.379999999999995</v>
      </c>
      <c r="M44" s="16">
        <v>10</v>
      </c>
      <c r="N44" s="16"/>
    </row>
    <row r="45" spans="1:14" ht="24" customHeight="1" x14ac:dyDescent="0.15">
      <c r="A45" s="16">
        <v>11</v>
      </c>
      <c r="B45" s="17" t="s">
        <v>22</v>
      </c>
      <c r="C45" s="18">
        <v>28</v>
      </c>
      <c r="D45" s="19" t="s">
        <v>23</v>
      </c>
      <c r="E45" s="18" t="str">
        <f>"15028010304"</f>
        <v>15028010304</v>
      </c>
      <c r="F45" s="18" t="str">
        <f t="shared" si="7"/>
        <v>女</v>
      </c>
      <c r="G45" s="18">
        <v>51.6</v>
      </c>
      <c r="H45" s="20">
        <f t="shared" si="0"/>
        <v>30.96</v>
      </c>
      <c r="I45" s="18" t="str">
        <f t="shared" si="8"/>
        <v>0</v>
      </c>
      <c r="J45" s="18" t="str">
        <f>"0"</f>
        <v>0</v>
      </c>
      <c r="K45" s="18" t="str">
        <f t="shared" si="2"/>
        <v>0</v>
      </c>
      <c r="L45" s="22">
        <f t="shared" si="1"/>
        <v>30.96</v>
      </c>
      <c r="M45" s="16">
        <v>11</v>
      </c>
      <c r="N45" s="16"/>
    </row>
    <row r="46" spans="1:14" ht="24" customHeight="1" x14ac:dyDescent="0.15">
      <c r="A46" s="16">
        <v>12</v>
      </c>
      <c r="B46" s="17" t="s">
        <v>22</v>
      </c>
      <c r="C46" s="18">
        <v>28</v>
      </c>
      <c r="D46" s="19" t="s">
        <v>23</v>
      </c>
      <c r="E46" s="18" t="str">
        <f>"15028010301"</f>
        <v>15028010301</v>
      </c>
      <c r="F46" s="18" t="str">
        <f t="shared" si="7"/>
        <v>女</v>
      </c>
      <c r="G46" s="18">
        <v>0</v>
      </c>
      <c r="H46" s="20">
        <f t="shared" si="0"/>
        <v>0</v>
      </c>
      <c r="I46" s="18" t="str">
        <f t="shared" si="8"/>
        <v>0</v>
      </c>
      <c r="J46" s="18" t="str">
        <f>"2.5"</f>
        <v>2.5</v>
      </c>
      <c r="K46" s="18" t="str">
        <f t="shared" si="2"/>
        <v>0</v>
      </c>
      <c r="L46" s="22">
        <v>0</v>
      </c>
      <c r="M46" s="16">
        <v>12</v>
      </c>
      <c r="N46" s="16" t="s">
        <v>19</v>
      </c>
    </row>
    <row r="47" spans="1:14" ht="24" customHeight="1" x14ac:dyDescent="0.15">
      <c r="A47" s="16">
        <v>13</v>
      </c>
      <c r="B47" s="17" t="s">
        <v>22</v>
      </c>
      <c r="C47" s="18">
        <v>28</v>
      </c>
      <c r="D47" s="19" t="s">
        <v>23</v>
      </c>
      <c r="E47" s="18" t="str">
        <f>"15028010307"</f>
        <v>15028010307</v>
      </c>
      <c r="F47" s="18" t="str">
        <f t="shared" si="7"/>
        <v>女</v>
      </c>
      <c r="G47" s="18">
        <v>0</v>
      </c>
      <c r="H47" s="20">
        <f t="shared" si="0"/>
        <v>0</v>
      </c>
      <c r="I47" s="18" t="str">
        <f t="shared" si="8"/>
        <v>0</v>
      </c>
      <c r="J47" s="18" t="str">
        <f>"2.5"</f>
        <v>2.5</v>
      </c>
      <c r="K47" s="18" t="str">
        <f t="shared" si="2"/>
        <v>0</v>
      </c>
      <c r="L47" s="22">
        <v>0</v>
      </c>
      <c r="M47" s="16">
        <v>13</v>
      </c>
      <c r="N47" s="16" t="s">
        <v>19</v>
      </c>
    </row>
    <row r="48" spans="1:14" ht="24" customHeight="1" x14ac:dyDescent="0.15">
      <c r="A48" s="14">
        <v>1</v>
      </c>
      <c r="B48" s="11" t="s">
        <v>24</v>
      </c>
      <c r="C48" s="12">
        <v>23</v>
      </c>
      <c r="D48" s="13" t="s">
        <v>25</v>
      </c>
      <c r="E48" s="12" t="str">
        <f>"15023010407"</f>
        <v>15023010407</v>
      </c>
      <c r="F48" s="12" t="str">
        <f t="shared" si="7"/>
        <v>女</v>
      </c>
      <c r="G48" s="12">
        <v>75.099999999999994</v>
      </c>
      <c r="H48" s="15">
        <f t="shared" si="0"/>
        <v>45.059999999999995</v>
      </c>
      <c r="I48" s="12" t="str">
        <f t="shared" si="8"/>
        <v>0</v>
      </c>
      <c r="J48" s="12" t="str">
        <f>"0"</f>
        <v>0</v>
      </c>
      <c r="K48" s="12" t="str">
        <f t="shared" si="2"/>
        <v>0</v>
      </c>
      <c r="L48" s="21">
        <f t="shared" si="1"/>
        <v>45.059999999999995</v>
      </c>
      <c r="M48" s="14">
        <v>1</v>
      </c>
      <c r="N48" s="14"/>
    </row>
    <row r="49" spans="1:14" ht="24" customHeight="1" x14ac:dyDescent="0.15">
      <c r="A49" s="14">
        <v>2</v>
      </c>
      <c r="B49" s="11" t="s">
        <v>24</v>
      </c>
      <c r="C49" s="12">
        <v>23</v>
      </c>
      <c r="D49" s="13" t="s">
        <v>25</v>
      </c>
      <c r="E49" s="12" t="str">
        <f>"15023010409"</f>
        <v>15023010409</v>
      </c>
      <c r="F49" s="12" t="str">
        <f t="shared" si="7"/>
        <v>女</v>
      </c>
      <c r="G49" s="12">
        <v>68.599999999999994</v>
      </c>
      <c r="H49" s="15">
        <f t="shared" si="0"/>
        <v>41.16</v>
      </c>
      <c r="I49" s="12" t="str">
        <f t="shared" si="8"/>
        <v>0</v>
      </c>
      <c r="J49" s="12" t="str">
        <f>"2.5"</f>
        <v>2.5</v>
      </c>
      <c r="K49" s="12" t="str">
        <f t="shared" si="2"/>
        <v>0</v>
      </c>
      <c r="L49" s="21">
        <f t="shared" si="1"/>
        <v>43.66</v>
      </c>
      <c r="M49" s="14">
        <v>2</v>
      </c>
      <c r="N49" s="14"/>
    </row>
    <row r="50" spans="1:14" ht="24" customHeight="1" x14ac:dyDescent="0.15">
      <c r="A50" s="16">
        <v>3</v>
      </c>
      <c r="B50" s="17" t="s">
        <v>24</v>
      </c>
      <c r="C50" s="18">
        <v>23</v>
      </c>
      <c r="D50" s="19" t="s">
        <v>25</v>
      </c>
      <c r="E50" s="18" t="str">
        <f>"15023010401"</f>
        <v>15023010401</v>
      </c>
      <c r="F50" s="18" t="str">
        <f>"男"</f>
        <v>男</v>
      </c>
      <c r="G50" s="18">
        <v>69</v>
      </c>
      <c r="H50" s="20">
        <f t="shared" si="0"/>
        <v>41.4</v>
      </c>
      <c r="I50" s="18" t="str">
        <f>"2"</f>
        <v>2</v>
      </c>
      <c r="J50" s="18" t="str">
        <f>"0"</f>
        <v>0</v>
      </c>
      <c r="K50" s="18" t="str">
        <f t="shared" si="2"/>
        <v>0</v>
      </c>
      <c r="L50" s="22">
        <f t="shared" si="1"/>
        <v>43.4</v>
      </c>
      <c r="M50" s="16">
        <v>3</v>
      </c>
      <c r="N50" s="16"/>
    </row>
    <row r="51" spans="1:14" ht="24" customHeight="1" x14ac:dyDescent="0.15">
      <c r="A51" s="16">
        <v>4</v>
      </c>
      <c r="B51" s="17" t="s">
        <v>24</v>
      </c>
      <c r="C51" s="18">
        <v>23</v>
      </c>
      <c r="D51" s="19" t="s">
        <v>25</v>
      </c>
      <c r="E51" s="18" t="str">
        <f>"15023010404"</f>
        <v>15023010404</v>
      </c>
      <c r="F51" s="18" t="str">
        <f>"女"</f>
        <v>女</v>
      </c>
      <c r="G51" s="18">
        <v>71.099999999999994</v>
      </c>
      <c r="H51" s="20">
        <f t="shared" si="0"/>
        <v>42.66</v>
      </c>
      <c r="I51" s="18" t="str">
        <f>"0"</f>
        <v>0</v>
      </c>
      <c r="J51" s="18" t="str">
        <f>"0"</f>
        <v>0</v>
      </c>
      <c r="K51" s="18" t="str">
        <f t="shared" si="2"/>
        <v>0</v>
      </c>
      <c r="L51" s="22">
        <f t="shared" si="1"/>
        <v>42.66</v>
      </c>
      <c r="M51" s="16">
        <v>4</v>
      </c>
      <c r="N51" s="16"/>
    </row>
    <row r="52" spans="1:14" ht="24" customHeight="1" x14ac:dyDescent="0.15">
      <c r="A52" s="16">
        <v>5</v>
      </c>
      <c r="B52" s="17" t="s">
        <v>24</v>
      </c>
      <c r="C52" s="18">
        <v>23</v>
      </c>
      <c r="D52" s="19" t="s">
        <v>25</v>
      </c>
      <c r="E52" s="18" t="str">
        <f>"15023010410"</f>
        <v>15023010410</v>
      </c>
      <c r="F52" s="18" t="str">
        <f>"女"</f>
        <v>女</v>
      </c>
      <c r="G52" s="18">
        <v>66.400000000000006</v>
      </c>
      <c r="H52" s="20">
        <f t="shared" si="0"/>
        <v>39.840000000000003</v>
      </c>
      <c r="I52" s="18" t="str">
        <f>"0"</f>
        <v>0</v>
      </c>
      <c r="J52" s="18" t="str">
        <f>"2.5"</f>
        <v>2.5</v>
      </c>
      <c r="K52" s="18" t="str">
        <f t="shared" si="2"/>
        <v>0</v>
      </c>
      <c r="L52" s="22">
        <f t="shared" si="1"/>
        <v>42.34</v>
      </c>
      <c r="M52" s="16">
        <v>5</v>
      </c>
      <c r="N52" s="16"/>
    </row>
    <row r="53" spans="1:14" ht="24" customHeight="1" x14ac:dyDescent="0.15">
      <c r="A53" s="16">
        <v>6</v>
      </c>
      <c r="B53" s="17" t="s">
        <v>24</v>
      </c>
      <c r="C53" s="18">
        <v>23</v>
      </c>
      <c r="D53" s="19" t="s">
        <v>25</v>
      </c>
      <c r="E53" s="18" t="str">
        <f>"15023010408"</f>
        <v>15023010408</v>
      </c>
      <c r="F53" s="18" t="str">
        <f>"女"</f>
        <v>女</v>
      </c>
      <c r="G53" s="18">
        <v>63.3</v>
      </c>
      <c r="H53" s="20">
        <f t="shared" si="0"/>
        <v>37.979999999999997</v>
      </c>
      <c r="I53" s="18" t="str">
        <f>"2"</f>
        <v>2</v>
      </c>
      <c r="J53" s="18" t="str">
        <f t="shared" ref="J53:J66" si="9">"0"</f>
        <v>0</v>
      </c>
      <c r="K53" s="18" t="str">
        <f t="shared" si="2"/>
        <v>0</v>
      </c>
      <c r="L53" s="22">
        <f t="shared" si="1"/>
        <v>39.979999999999997</v>
      </c>
      <c r="M53" s="16">
        <v>6</v>
      </c>
      <c r="N53" s="16"/>
    </row>
    <row r="54" spans="1:14" ht="24" customHeight="1" x14ac:dyDescent="0.15">
      <c r="A54" s="16">
        <v>7</v>
      </c>
      <c r="B54" s="17" t="s">
        <v>24</v>
      </c>
      <c r="C54" s="18">
        <v>23</v>
      </c>
      <c r="D54" s="19" t="s">
        <v>25</v>
      </c>
      <c r="E54" s="18" t="str">
        <f>"15023010405"</f>
        <v>15023010405</v>
      </c>
      <c r="F54" s="18" t="str">
        <f>"女"</f>
        <v>女</v>
      </c>
      <c r="G54" s="18">
        <v>62.6</v>
      </c>
      <c r="H54" s="20">
        <f t="shared" si="0"/>
        <v>37.56</v>
      </c>
      <c r="I54" s="18" t="str">
        <f>"2"</f>
        <v>2</v>
      </c>
      <c r="J54" s="18" t="str">
        <f t="shared" si="9"/>
        <v>0</v>
      </c>
      <c r="K54" s="18" t="str">
        <f t="shared" si="2"/>
        <v>0</v>
      </c>
      <c r="L54" s="22">
        <f t="shared" si="1"/>
        <v>39.56</v>
      </c>
      <c r="M54" s="16">
        <v>7</v>
      </c>
      <c r="N54" s="16"/>
    </row>
    <row r="55" spans="1:14" ht="24" customHeight="1" x14ac:dyDescent="0.15">
      <c r="A55" s="16">
        <v>8</v>
      </c>
      <c r="B55" s="17" t="s">
        <v>24</v>
      </c>
      <c r="C55" s="18">
        <v>23</v>
      </c>
      <c r="D55" s="19" t="s">
        <v>25</v>
      </c>
      <c r="E55" s="18" t="str">
        <f>"15023010406"</f>
        <v>15023010406</v>
      </c>
      <c r="F55" s="18" t="str">
        <f>"男"</f>
        <v>男</v>
      </c>
      <c r="G55" s="18">
        <v>50.5</v>
      </c>
      <c r="H55" s="20">
        <f t="shared" si="0"/>
        <v>30.299999999999997</v>
      </c>
      <c r="I55" s="18" t="str">
        <f>"0"</f>
        <v>0</v>
      </c>
      <c r="J55" s="18" t="str">
        <f t="shared" si="9"/>
        <v>0</v>
      </c>
      <c r="K55" s="18" t="str">
        <f t="shared" si="2"/>
        <v>0</v>
      </c>
      <c r="L55" s="22">
        <f t="shared" si="1"/>
        <v>30.299999999999997</v>
      </c>
      <c r="M55" s="16">
        <v>8</v>
      </c>
      <c r="N55" s="16"/>
    </row>
    <row r="56" spans="1:14" ht="24" customHeight="1" x14ac:dyDescent="0.15">
      <c r="A56" s="16">
        <v>9</v>
      </c>
      <c r="B56" s="17" t="s">
        <v>24</v>
      </c>
      <c r="C56" s="18">
        <v>23</v>
      </c>
      <c r="D56" s="19" t="s">
        <v>25</v>
      </c>
      <c r="E56" s="18" t="str">
        <f>"15023010411"</f>
        <v>15023010411</v>
      </c>
      <c r="F56" s="18" t="str">
        <f>"女"</f>
        <v>女</v>
      </c>
      <c r="G56" s="18">
        <v>48.4</v>
      </c>
      <c r="H56" s="20">
        <f t="shared" si="0"/>
        <v>29.04</v>
      </c>
      <c r="I56" s="18" t="str">
        <f>"0"</f>
        <v>0</v>
      </c>
      <c r="J56" s="18" t="str">
        <f t="shared" si="9"/>
        <v>0</v>
      </c>
      <c r="K56" s="18" t="str">
        <f t="shared" si="2"/>
        <v>0</v>
      </c>
      <c r="L56" s="22">
        <f t="shared" si="1"/>
        <v>29.04</v>
      </c>
      <c r="M56" s="16">
        <v>9</v>
      </c>
      <c r="N56" s="16"/>
    </row>
    <row r="57" spans="1:14" ht="24" customHeight="1" x14ac:dyDescent="0.15">
      <c r="A57" s="16">
        <v>10</v>
      </c>
      <c r="B57" s="17" t="s">
        <v>24</v>
      </c>
      <c r="C57" s="18">
        <v>23</v>
      </c>
      <c r="D57" s="19" t="s">
        <v>25</v>
      </c>
      <c r="E57" s="18" t="str">
        <f>"15023010402"</f>
        <v>15023010402</v>
      </c>
      <c r="F57" s="18" t="str">
        <f>"女"</f>
        <v>女</v>
      </c>
      <c r="G57" s="18">
        <v>0</v>
      </c>
      <c r="H57" s="20">
        <f t="shared" si="0"/>
        <v>0</v>
      </c>
      <c r="I57" s="18" t="str">
        <f>"0"</f>
        <v>0</v>
      </c>
      <c r="J57" s="18" t="str">
        <f t="shared" si="9"/>
        <v>0</v>
      </c>
      <c r="K57" s="18" t="str">
        <f t="shared" si="2"/>
        <v>0</v>
      </c>
      <c r="L57" s="22">
        <f t="shared" si="1"/>
        <v>0</v>
      </c>
      <c r="M57" s="16">
        <v>10</v>
      </c>
      <c r="N57" s="16" t="s">
        <v>19</v>
      </c>
    </row>
    <row r="58" spans="1:14" ht="24" customHeight="1" x14ac:dyDescent="0.15">
      <c r="A58" s="16">
        <v>11</v>
      </c>
      <c r="B58" s="17" t="s">
        <v>24</v>
      </c>
      <c r="C58" s="18">
        <v>23</v>
      </c>
      <c r="D58" s="19" t="s">
        <v>25</v>
      </c>
      <c r="E58" s="18" t="str">
        <f>"15023010403"</f>
        <v>15023010403</v>
      </c>
      <c r="F58" s="18" t="str">
        <f>"女"</f>
        <v>女</v>
      </c>
      <c r="G58" s="18">
        <v>0</v>
      </c>
      <c r="H58" s="20">
        <f t="shared" si="0"/>
        <v>0</v>
      </c>
      <c r="I58" s="18" t="str">
        <f>"0"</f>
        <v>0</v>
      </c>
      <c r="J58" s="18" t="str">
        <f t="shared" si="9"/>
        <v>0</v>
      </c>
      <c r="K58" s="18" t="str">
        <f t="shared" si="2"/>
        <v>0</v>
      </c>
      <c r="L58" s="22">
        <f t="shared" si="1"/>
        <v>0</v>
      </c>
      <c r="M58" s="16">
        <v>11</v>
      </c>
      <c r="N58" s="16" t="s">
        <v>19</v>
      </c>
    </row>
    <row r="59" spans="1:14" ht="24" customHeight="1" x14ac:dyDescent="0.15">
      <c r="A59" s="14">
        <v>1</v>
      </c>
      <c r="B59" s="11" t="s">
        <v>21</v>
      </c>
      <c r="C59" s="12">
        <v>6</v>
      </c>
      <c r="D59" s="13" t="s">
        <v>25</v>
      </c>
      <c r="E59" s="12" t="str">
        <f>"15006010415"</f>
        <v>15006010415</v>
      </c>
      <c r="F59" s="12" t="str">
        <f>"男"</f>
        <v>男</v>
      </c>
      <c r="G59" s="12">
        <v>71.5</v>
      </c>
      <c r="H59" s="15">
        <f t="shared" si="0"/>
        <v>42.9</v>
      </c>
      <c r="I59" s="12" t="str">
        <f>"0"</f>
        <v>0</v>
      </c>
      <c r="J59" s="12" t="str">
        <f t="shared" si="9"/>
        <v>0</v>
      </c>
      <c r="K59" s="12" t="str">
        <f t="shared" si="2"/>
        <v>0</v>
      </c>
      <c r="L59" s="21">
        <f t="shared" si="1"/>
        <v>42.9</v>
      </c>
      <c r="M59" s="14">
        <v>1</v>
      </c>
      <c r="N59" s="14"/>
    </row>
    <row r="60" spans="1:14" ht="24" customHeight="1" x14ac:dyDescent="0.15">
      <c r="A60" s="14">
        <v>2</v>
      </c>
      <c r="B60" s="11" t="s">
        <v>21</v>
      </c>
      <c r="C60" s="12">
        <v>6</v>
      </c>
      <c r="D60" s="13" t="s">
        <v>25</v>
      </c>
      <c r="E60" s="12" t="str">
        <f>"15006010414"</f>
        <v>15006010414</v>
      </c>
      <c r="F60" s="12" t="str">
        <f>"男"</f>
        <v>男</v>
      </c>
      <c r="G60" s="12">
        <v>63.6</v>
      </c>
      <c r="H60" s="15">
        <f t="shared" si="0"/>
        <v>38.159999999999997</v>
      </c>
      <c r="I60" s="12" t="str">
        <f>"2"</f>
        <v>2</v>
      </c>
      <c r="J60" s="12" t="str">
        <f t="shared" si="9"/>
        <v>0</v>
      </c>
      <c r="K60" s="12" t="str">
        <f t="shared" si="2"/>
        <v>0</v>
      </c>
      <c r="L60" s="21">
        <f t="shared" si="1"/>
        <v>40.159999999999997</v>
      </c>
      <c r="M60" s="14">
        <v>2</v>
      </c>
      <c r="N60" s="14"/>
    </row>
    <row r="61" spans="1:14" ht="24" customHeight="1" x14ac:dyDescent="0.15">
      <c r="A61" s="14">
        <v>3</v>
      </c>
      <c r="B61" s="11" t="s">
        <v>21</v>
      </c>
      <c r="C61" s="12">
        <v>6</v>
      </c>
      <c r="D61" s="13" t="s">
        <v>25</v>
      </c>
      <c r="E61" s="12" t="str">
        <f>"15006010417"</f>
        <v>15006010417</v>
      </c>
      <c r="F61" s="12" t="str">
        <f>"女"</f>
        <v>女</v>
      </c>
      <c r="G61" s="12">
        <v>62.7</v>
      </c>
      <c r="H61" s="15">
        <f t="shared" si="0"/>
        <v>37.619999999999997</v>
      </c>
      <c r="I61" s="12" t="str">
        <f>"0"</f>
        <v>0</v>
      </c>
      <c r="J61" s="12" t="str">
        <f t="shared" si="9"/>
        <v>0</v>
      </c>
      <c r="K61" s="12" t="str">
        <f t="shared" si="2"/>
        <v>0</v>
      </c>
      <c r="L61" s="21">
        <f t="shared" si="1"/>
        <v>37.619999999999997</v>
      </c>
      <c r="M61" s="14">
        <v>3</v>
      </c>
      <c r="N61" s="14"/>
    </row>
    <row r="62" spans="1:14" ht="24" customHeight="1" x14ac:dyDescent="0.15">
      <c r="A62" s="14">
        <v>4</v>
      </c>
      <c r="B62" s="11" t="s">
        <v>21</v>
      </c>
      <c r="C62" s="12">
        <v>6</v>
      </c>
      <c r="D62" s="13" t="s">
        <v>25</v>
      </c>
      <c r="E62" s="12" t="str">
        <f>"15006010416"</f>
        <v>15006010416</v>
      </c>
      <c r="F62" s="12" t="str">
        <f>"男"</f>
        <v>男</v>
      </c>
      <c r="G62" s="12">
        <v>61.2</v>
      </c>
      <c r="H62" s="15">
        <f t="shared" si="0"/>
        <v>36.72</v>
      </c>
      <c r="I62" s="12" t="str">
        <f>"0"</f>
        <v>0</v>
      </c>
      <c r="J62" s="12" t="str">
        <f t="shared" si="9"/>
        <v>0</v>
      </c>
      <c r="K62" s="12" t="str">
        <f t="shared" si="2"/>
        <v>0</v>
      </c>
      <c r="L62" s="21">
        <f t="shared" si="1"/>
        <v>36.72</v>
      </c>
      <c r="M62" s="14">
        <v>4</v>
      </c>
      <c r="N62" s="14"/>
    </row>
    <row r="63" spans="1:14" ht="24" customHeight="1" x14ac:dyDescent="0.15">
      <c r="A63" s="16">
        <v>5</v>
      </c>
      <c r="B63" s="17" t="s">
        <v>21</v>
      </c>
      <c r="C63" s="18">
        <v>6</v>
      </c>
      <c r="D63" s="19" t="s">
        <v>25</v>
      </c>
      <c r="E63" s="18" t="str">
        <f>"15006010413"</f>
        <v>15006010413</v>
      </c>
      <c r="F63" s="18" t="str">
        <f>"男"</f>
        <v>男</v>
      </c>
      <c r="G63" s="18">
        <v>55.9</v>
      </c>
      <c r="H63" s="20">
        <f t="shared" si="0"/>
        <v>33.54</v>
      </c>
      <c r="I63" s="18" t="str">
        <f>"0"</f>
        <v>0</v>
      </c>
      <c r="J63" s="18" t="str">
        <f t="shared" si="9"/>
        <v>0</v>
      </c>
      <c r="K63" s="18" t="str">
        <f t="shared" si="2"/>
        <v>0</v>
      </c>
      <c r="L63" s="22">
        <f t="shared" si="1"/>
        <v>33.54</v>
      </c>
      <c r="M63" s="16">
        <v>5</v>
      </c>
      <c r="N63" s="16"/>
    </row>
    <row r="64" spans="1:14" ht="24" customHeight="1" x14ac:dyDescent="0.15">
      <c r="A64" s="16">
        <v>6</v>
      </c>
      <c r="B64" s="17" t="s">
        <v>21</v>
      </c>
      <c r="C64" s="18">
        <v>6</v>
      </c>
      <c r="D64" s="19" t="s">
        <v>25</v>
      </c>
      <c r="E64" s="18" t="str">
        <f>"15006010412"</f>
        <v>15006010412</v>
      </c>
      <c r="F64" s="18" t="str">
        <f>"女"</f>
        <v>女</v>
      </c>
      <c r="G64" s="18">
        <v>0</v>
      </c>
      <c r="H64" s="20">
        <f t="shared" si="0"/>
        <v>0</v>
      </c>
      <c r="I64" s="18" t="str">
        <f>"0"</f>
        <v>0</v>
      </c>
      <c r="J64" s="18" t="str">
        <f t="shared" si="9"/>
        <v>0</v>
      </c>
      <c r="K64" s="18" t="str">
        <f t="shared" si="2"/>
        <v>0</v>
      </c>
      <c r="L64" s="22">
        <f t="shared" si="1"/>
        <v>0</v>
      </c>
      <c r="M64" s="16">
        <v>6</v>
      </c>
      <c r="N64" s="16" t="s">
        <v>19</v>
      </c>
    </row>
    <row r="65" spans="1:14" ht="24" customHeight="1" x14ac:dyDescent="0.15">
      <c r="A65" s="16">
        <v>7</v>
      </c>
      <c r="B65" s="17" t="s">
        <v>21</v>
      </c>
      <c r="C65" s="18">
        <v>6</v>
      </c>
      <c r="D65" s="19" t="s">
        <v>25</v>
      </c>
      <c r="E65" s="18" t="str">
        <f>"15006010418"</f>
        <v>15006010418</v>
      </c>
      <c r="F65" s="18" t="str">
        <f t="shared" ref="F65:F67" si="10">"女"</f>
        <v>女</v>
      </c>
      <c r="G65" s="18">
        <v>0</v>
      </c>
      <c r="H65" s="20">
        <f t="shared" si="0"/>
        <v>0</v>
      </c>
      <c r="I65" s="18" t="str">
        <f t="shared" ref="I65:I70" si="11">"0"</f>
        <v>0</v>
      </c>
      <c r="J65" s="18" t="str">
        <f t="shared" si="9"/>
        <v>0</v>
      </c>
      <c r="K65" s="18" t="str">
        <f t="shared" si="2"/>
        <v>0</v>
      </c>
      <c r="L65" s="22">
        <f t="shared" si="1"/>
        <v>0</v>
      </c>
      <c r="M65" s="16">
        <v>7</v>
      </c>
      <c r="N65" s="16" t="s">
        <v>19</v>
      </c>
    </row>
    <row r="66" spans="1:14" ht="24" customHeight="1" x14ac:dyDescent="0.15">
      <c r="A66" s="16">
        <v>8</v>
      </c>
      <c r="B66" s="17" t="s">
        <v>21</v>
      </c>
      <c r="C66" s="18">
        <v>6</v>
      </c>
      <c r="D66" s="19" t="s">
        <v>25</v>
      </c>
      <c r="E66" s="18" t="str">
        <f>"15006010419"</f>
        <v>15006010419</v>
      </c>
      <c r="F66" s="18" t="str">
        <f t="shared" si="10"/>
        <v>女</v>
      </c>
      <c r="G66" s="18">
        <v>0</v>
      </c>
      <c r="H66" s="20">
        <f t="shared" si="0"/>
        <v>0</v>
      </c>
      <c r="I66" s="18" t="str">
        <f t="shared" si="11"/>
        <v>0</v>
      </c>
      <c r="J66" s="18" t="str">
        <f t="shared" si="9"/>
        <v>0</v>
      </c>
      <c r="K66" s="18" t="str">
        <f t="shared" si="2"/>
        <v>0</v>
      </c>
      <c r="L66" s="22">
        <f t="shared" si="1"/>
        <v>0</v>
      </c>
      <c r="M66" s="16">
        <v>8</v>
      </c>
      <c r="N66" s="16" t="s">
        <v>19</v>
      </c>
    </row>
    <row r="67" spans="1:14" ht="24" customHeight="1" x14ac:dyDescent="0.15">
      <c r="A67" s="14">
        <v>1</v>
      </c>
      <c r="B67" s="11" t="s">
        <v>21</v>
      </c>
      <c r="C67" s="12">
        <v>13</v>
      </c>
      <c r="D67" s="13" t="s">
        <v>26</v>
      </c>
      <c r="E67" s="12" t="str">
        <f>"15013010502"</f>
        <v>15013010502</v>
      </c>
      <c r="F67" s="12" t="str">
        <f t="shared" si="10"/>
        <v>女</v>
      </c>
      <c r="G67" s="12">
        <v>66.8</v>
      </c>
      <c r="H67" s="15">
        <f t="shared" si="0"/>
        <v>40.08</v>
      </c>
      <c r="I67" s="12" t="str">
        <f t="shared" si="11"/>
        <v>0</v>
      </c>
      <c r="J67" s="12" t="str">
        <f>"2.5"</f>
        <v>2.5</v>
      </c>
      <c r="K67" s="12" t="str">
        <f t="shared" si="2"/>
        <v>0</v>
      </c>
      <c r="L67" s="21">
        <f t="shared" si="1"/>
        <v>42.58</v>
      </c>
      <c r="M67" s="14">
        <v>1</v>
      </c>
      <c r="N67" s="14"/>
    </row>
    <row r="68" spans="1:14" ht="24" customHeight="1" x14ac:dyDescent="0.15">
      <c r="A68" s="14">
        <v>2</v>
      </c>
      <c r="B68" s="11" t="s">
        <v>21</v>
      </c>
      <c r="C68" s="12">
        <v>13</v>
      </c>
      <c r="D68" s="13" t="s">
        <v>26</v>
      </c>
      <c r="E68" s="12" t="str">
        <f>"15013010503"</f>
        <v>15013010503</v>
      </c>
      <c r="F68" s="12" t="str">
        <f>"男"</f>
        <v>男</v>
      </c>
      <c r="G68" s="12">
        <v>65.599999999999994</v>
      </c>
      <c r="H68" s="15">
        <f t="shared" ref="H68:H131" si="12">G68*0.6</f>
        <v>39.359999999999992</v>
      </c>
      <c r="I68" s="12" t="str">
        <f t="shared" si="11"/>
        <v>0</v>
      </c>
      <c r="J68" s="12" t="str">
        <f>"2.5"</f>
        <v>2.5</v>
      </c>
      <c r="K68" s="12" t="str">
        <f t="shared" si="2"/>
        <v>0</v>
      </c>
      <c r="L68" s="21">
        <f t="shared" ref="L68:L131" si="13">H68+I68+J68+K68</f>
        <v>41.859999999999992</v>
      </c>
      <c r="M68" s="14">
        <v>2</v>
      </c>
      <c r="N68" s="14"/>
    </row>
    <row r="69" spans="1:14" ht="24" customHeight="1" x14ac:dyDescent="0.15">
      <c r="A69" s="16">
        <v>3</v>
      </c>
      <c r="B69" s="17" t="s">
        <v>21</v>
      </c>
      <c r="C69" s="18">
        <v>13</v>
      </c>
      <c r="D69" s="19" t="s">
        <v>26</v>
      </c>
      <c r="E69" s="18" t="str">
        <f>"15013010504"</f>
        <v>15013010504</v>
      </c>
      <c r="F69" s="18" t="str">
        <f>"男"</f>
        <v>男</v>
      </c>
      <c r="G69" s="18">
        <v>64.2</v>
      </c>
      <c r="H69" s="20">
        <f t="shared" si="12"/>
        <v>38.520000000000003</v>
      </c>
      <c r="I69" s="18" t="str">
        <f t="shared" si="11"/>
        <v>0</v>
      </c>
      <c r="J69" s="18" t="str">
        <f>"2.5"</f>
        <v>2.5</v>
      </c>
      <c r="K69" s="18" t="str">
        <f t="shared" si="2"/>
        <v>0</v>
      </c>
      <c r="L69" s="22">
        <f t="shared" si="13"/>
        <v>41.02</v>
      </c>
      <c r="M69" s="16">
        <v>3</v>
      </c>
      <c r="N69" s="16"/>
    </row>
    <row r="70" spans="1:14" ht="24" customHeight="1" x14ac:dyDescent="0.15">
      <c r="A70" s="16">
        <v>4</v>
      </c>
      <c r="B70" s="17" t="s">
        <v>21</v>
      </c>
      <c r="C70" s="18">
        <v>13</v>
      </c>
      <c r="D70" s="19" t="s">
        <v>26</v>
      </c>
      <c r="E70" s="18" t="str">
        <f>"15013010505"</f>
        <v>15013010505</v>
      </c>
      <c r="F70" s="18" t="str">
        <f>"女"</f>
        <v>女</v>
      </c>
      <c r="G70" s="18">
        <v>61</v>
      </c>
      <c r="H70" s="20">
        <f t="shared" si="12"/>
        <v>36.6</v>
      </c>
      <c r="I70" s="18" t="str">
        <f t="shared" si="11"/>
        <v>0</v>
      </c>
      <c r="J70" s="18" t="str">
        <f>"2.5"</f>
        <v>2.5</v>
      </c>
      <c r="K70" s="18" t="str">
        <f t="shared" si="2"/>
        <v>0</v>
      </c>
      <c r="L70" s="22">
        <f t="shared" si="13"/>
        <v>39.1</v>
      </c>
      <c r="M70" s="16">
        <v>4</v>
      </c>
      <c r="N70" s="16"/>
    </row>
    <row r="71" spans="1:14" ht="24" customHeight="1" x14ac:dyDescent="0.15">
      <c r="A71" s="16">
        <v>5</v>
      </c>
      <c r="B71" s="17" t="s">
        <v>21</v>
      </c>
      <c r="C71" s="18">
        <v>13</v>
      </c>
      <c r="D71" s="19" t="s">
        <v>26</v>
      </c>
      <c r="E71" s="18" t="str">
        <f>"15013010501"</f>
        <v>15013010501</v>
      </c>
      <c r="F71" s="18" t="str">
        <f>"男"</f>
        <v>男</v>
      </c>
      <c r="G71" s="18">
        <v>41.4</v>
      </c>
      <c r="H71" s="20">
        <f t="shared" si="12"/>
        <v>24.84</v>
      </c>
      <c r="I71" s="18" t="str">
        <f>"2"</f>
        <v>2</v>
      </c>
      <c r="J71" s="18" t="str">
        <f>"2.5"</f>
        <v>2.5</v>
      </c>
      <c r="K71" s="18" t="str">
        <f t="shared" si="2"/>
        <v>0</v>
      </c>
      <c r="L71" s="22">
        <f t="shared" si="13"/>
        <v>29.34</v>
      </c>
      <c r="M71" s="16">
        <v>5</v>
      </c>
      <c r="N71" s="16"/>
    </row>
    <row r="72" spans="1:14" ht="24" customHeight="1" x14ac:dyDescent="0.15">
      <c r="A72" s="14">
        <v>1</v>
      </c>
      <c r="B72" s="11" t="s">
        <v>21</v>
      </c>
      <c r="C72" s="12">
        <v>8</v>
      </c>
      <c r="D72" s="13" t="s">
        <v>27</v>
      </c>
      <c r="E72" s="12" t="str">
        <f>"15008010614"</f>
        <v>15008010614</v>
      </c>
      <c r="F72" s="12" t="str">
        <f>"男"</f>
        <v>男</v>
      </c>
      <c r="G72" s="12">
        <v>66.400000000000006</v>
      </c>
      <c r="H72" s="15">
        <f t="shared" si="12"/>
        <v>39.840000000000003</v>
      </c>
      <c r="I72" s="12" t="str">
        <f>"2"</f>
        <v>2</v>
      </c>
      <c r="J72" s="12" t="str">
        <f>"0"</f>
        <v>0</v>
      </c>
      <c r="K72" s="12" t="str">
        <f>"4"</f>
        <v>4</v>
      </c>
      <c r="L72" s="21">
        <f t="shared" si="13"/>
        <v>45.84</v>
      </c>
      <c r="M72" s="14">
        <v>1</v>
      </c>
      <c r="N72" s="14"/>
    </row>
    <row r="73" spans="1:14" ht="24" customHeight="1" x14ac:dyDescent="0.15">
      <c r="A73" s="14">
        <v>2</v>
      </c>
      <c r="B73" s="11" t="s">
        <v>21</v>
      </c>
      <c r="C73" s="12">
        <v>8</v>
      </c>
      <c r="D73" s="13" t="s">
        <v>27</v>
      </c>
      <c r="E73" s="12" t="str">
        <f>"15008010618"</f>
        <v>15008010618</v>
      </c>
      <c r="F73" s="12" t="str">
        <f>"男"</f>
        <v>男</v>
      </c>
      <c r="G73" s="12">
        <v>65.099999999999994</v>
      </c>
      <c r="H73" s="15">
        <f t="shared" si="12"/>
        <v>39.059999999999995</v>
      </c>
      <c r="I73" s="12" t="str">
        <f t="shared" ref="I73:I78" si="14">"0"</f>
        <v>0</v>
      </c>
      <c r="J73" s="12" t="str">
        <f>"2.5"</f>
        <v>2.5</v>
      </c>
      <c r="K73" s="12" t="str">
        <f t="shared" ref="K73:K94" si="15">"0"</f>
        <v>0</v>
      </c>
      <c r="L73" s="21">
        <f t="shared" si="13"/>
        <v>41.559999999999995</v>
      </c>
      <c r="M73" s="14">
        <v>2</v>
      </c>
      <c r="N73" s="14"/>
    </row>
    <row r="74" spans="1:14" ht="24" customHeight="1" x14ac:dyDescent="0.15">
      <c r="A74" s="16">
        <v>3</v>
      </c>
      <c r="B74" s="17" t="s">
        <v>21</v>
      </c>
      <c r="C74" s="18">
        <v>8</v>
      </c>
      <c r="D74" s="19" t="s">
        <v>27</v>
      </c>
      <c r="E74" s="18" t="str">
        <f>"15008010603"</f>
        <v>15008010603</v>
      </c>
      <c r="F74" s="18" t="str">
        <f>"男"</f>
        <v>男</v>
      </c>
      <c r="G74" s="18">
        <v>62.9</v>
      </c>
      <c r="H74" s="20">
        <f t="shared" si="12"/>
        <v>37.739999999999995</v>
      </c>
      <c r="I74" s="18" t="str">
        <f t="shared" si="14"/>
        <v>0</v>
      </c>
      <c r="J74" s="18" t="str">
        <f t="shared" ref="J74:J80" si="16">"0"</f>
        <v>0</v>
      </c>
      <c r="K74" s="18" t="str">
        <f t="shared" si="15"/>
        <v>0</v>
      </c>
      <c r="L74" s="22">
        <f t="shared" si="13"/>
        <v>37.739999999999995</v>
      </c>
      <c r="M74" s="16">
        <v>3</v>
      </c>
      <c r="N74" s="16"/>
    </row>
    <row r="75" spans="1:14" ht="24" customHeight="1" x14ac:dyDescent="0.15">
      <c r="A75" s="16">
        <v>4</v>
      </c>
      <c r="B75" s="17" t="s">
        <v>21</v>
      </c>
      <c r="C75" s="18">
        <v>8</v>
      </c>
      <c r="D75" s="19" t="s">
        <v>27</v>
      </c>
      <c r="E75" s="18" t="str">
        <f>"15008010620"</f>
        <v>15008010620</v>
      </c>
      <c r="F75" s="18" t="str">
        <f>"男"</f>
        <v>男</v>
      </c>
      <c r="G75" s="18">
        <v>61.6</v>
      </c>
      <c r="H75" s="20">
        <f t="shared" si="12"/>
        <v>36.96</v>
      </c>
      <c r="I75" s="18" t="str">
        <f t="shared" si="14"/>
        <v>0</v>
      </c>
      <c r="J75" s="18" t="str">
        <f t="shared" si="16"/>
        <v>0</v>
      </c>
      <c r="K75" s="18" t="str">
        <f t="shared" si="15"/>
        <v>0</v>
      </c>
      <c r="L75" s="22">
        <f t="shared" si="13"/>
        <v>36.96</v>
      </c>
      <c r="M75" s="16">
        <v>4</v>
      </c>
      <c r="N75" s="16"/>
    </row>
    <row r="76" spans="1:14" ht="24" customHeight="1" x14ac:dyDescent="0.15">
      <c r="A76" s="16">
        <v>5</v>
      </c>
      <c r="B76" s="17" t="s">
        <v>21</v>
      </c>
      <c r="C76" s="18">
        <v>8</v>
      </c>
      <c r="D76" s="19" t="s">
        <v>27</v>
      </c>
      <c r="E76" s="18" t="str">
        <f>"15008010610"</f>
        <v>15008010610</v>
      </c>
      <c r="F76" s="18" t="str">
        <f t="shared" ref="F76:F83" si="17">"女"</f>
        <v>女</v>
      </c>
      <c r="G76" s="18">
        <v>61</v>
      </c>
      <c r="H76" s="20">
        <f t="shared" si="12"/>
        <v>36.6</v>
      </c>
      <c r="I76" s="18" t="str">
        <f t="shared" si="14"/>
        <v>0</v>
      </c>
      <c r="J76" s="18" t="str">
        <f t="shared" si="16"/>
        <v>0</v>
      </c>
      <c r="K76" s="18" t="str">
        <f t="shared" si="15"/>
        <v>0</v>
      </c>
      <c r="L76" s="22">
        <f t="shared" si="13"/>
        <v>36.6</v>
      </c>
      <c r="M76" s="16">
        <v>5</v>
      </c>
      <c r="N76" s="16"/>
    </row>
    <row r="77" spans="1:14" ht="24" customHeight="1" x14ac:dyDescent="0.15">
      <c r="A77" s="16">
        <v>6</v>
      </c>
      <c r="B77" s="17" t="s">
        <v>21</v>
      </c>
      <c r="C77" s="18">
        <v>8</v>
      </c>
      <c r="D77" s="19" t="s">
        <v>27</v>
      </c>
      <c r="E77" s="18" t="str">
        <f>"15008010619"</f>
        <v>15008010619</v>
      </c>
      <c r="F77" s="18" t="str">
        <f t="shared" si="17"/>
        <v>女</v>
      </c>
      <c r="G77" s="18">
        <v>58.4</v>
      </c>
      <c r="H77" s="20">
        <f t="shared" si="12"/>
        <v>35.04</v>
      </c>
      <c r="I77" s="18" t="str">
        <f t="shared" si="14"/>
        <v>0</v>
      </c>
      <c r="J77" s="18" t="str">
        <f t="shared" si="16"/>
        <v>0</v>
      </c>
      <c r="K77" s="18" t="str">
        <f t="shared" si="15"/>
        <v>0</v>
      </c>
      <c r="L77" s="22">
        <f t="shared" si="13"/>
        <v>35.04</v>
      </c>
      <c r="M77" s="16">
        <v>6</v>
      </c>
      <c r="N77" s="16"/>
    </row>
    <row r="78" spans="1:14" ht="24" customHeight="1" x14ac:dyDescent="0.15">
      <c r="A78" s="16">
        <v>7</v>
      </c>
      <c r="B78" s="17" t="s">
        <v>21</v>
      </c>
      <c r="C78" s="18">
        <v>8</v>
      </c>
      <c r="D78" s="19" t="s">
        <v>27</v>
      </c>
      <c r="E78" s="18" t="str">
        <f>"15008010605"</f>
        <v>15008010605</v>
      </c>
      <c r="F78" s="18" t="str">
        <f t="shared" si="17"/>
        <v>女</v>
      </c>
      <c r="G78" s="18">
        <v>57.4</v>
      </c>
      <c r="H78" s="20">
        <f t="shared" si="12"/>
        <v>34.44</v>
      </c>
      <c r="I78" s="18" t="str">
        <f t="shared" si="14"/>
        <v>0</v>
      </c>
      <c r="J78" s="18" t="str">
        <f t="shared" si="16"/>
        <v>0</v>
      </c>
      <c r="K78" s="18" t="str">
        <f t="shared" si="15"/>
        <v>0</v>
      </c>
      <c r="L78" s="22">
        <f t="shared" si="13"/>
        <v>34.44</v>
      </c>
      <c r="M78" s="16">
        <v>7</v>
      </c>
      <c r="N78" s="16"/>
    </row>
    <row r="79" spans="1:14" ht="24" customHeight="1" x14ac:dyDescent="0.15">
      <c r="A79" s="16">
        <v>8</v>
      </c>
      <c r="B79" s="17" t="s">
        <v>21</v>
      </c>
      <c r="C79" s="18">
        <v>8</v>
      </c>
      <c r="D79" s="19" t="s">
        <v>27</v>
      </c>
      <c r="E79" s="18" t="str">
        <f>"15008010609"</f>
        <v>15008010609</v>
      </c>
      <c r="F79" s="18" t="str">
        <f t="shared" si="17"/>
        <v>女</v>
      </c>
      <c r="G79" s="18">
        <v>52.3</v>
      </c>
      <c r="H79" s="20">
        <f t="shared" si="12"/>
        <v>31.379999999999995</v>
      </c>
      <c r="I79" s="18" t="str">
        <f>"2"</f>
        <v>2</v>
      </c>
      <c r="J79" s="18" t="str">
        <f t="shared" si="16"/>
        <v>0</v>
      </c>
      <c r="K79" s="18" t="str">
        <f t="shared" si="15"/>
        <v>0</v>
      </c>
      <c r="L79" s="22">
        <f t="shared" si="13"/>
        <v>33.379999999999995</v>
      </c>
      <c r="M79" s="16">
        <v>8</v>
      </c>
      <c r="N79" s="16"/>
    </row>
    <row r="80" spans="1:14" ht="24" customHeight="1" x14ac:dyDescent="0.15">
      <c r="A80" s="16">
        <v>9</v>
      </c>
      <c r="B80" s="17" t="s">
        <v>21</v>
      </c>
      <c r="C80" s="18">
        <v>8</v>
      </c>
      <c r="D80" s="19" t="s">
        <v>27</v>
      </c>
      <c r="E80" s="18" t="str">
        <f>"15008010607"</f>
        <v>15008010607</v>
      </c>
      <c r="F80" s="18" t="str">
        <f t="shared" si="17"/>
        <v>女</v>
      </c>
      <c r="G80" s="18">
        <v>55.6</v>
      </c>
      <c r="H80" s="20">
        <f t="shared" si="12"/>
        <v>33.36</v>
      </c>
      <c r="I80" s="18" t="str">
        <f>"0"</f>
        <v>0</v>
      </c>
      <c r="J80" s="18" t="str">
        <f t="shared" si="16"/>
        <v>0</v>
      </c>
      <c r="K80" s="18" t="str">
        <f t="shared" si="15"/>
        <v>0</v>
      </c>
      <c r="L80" s="22">
        <f t="shared" si="13"/>
        <v>33.36</v>
      </c>
      <c r="M80" s="16">
        <v>9</v>
      </c>
      <c r="N80" s="16"/>
    </row>
    <row r="81" spans="1:14" ht="24" customHeight="1" x14ac:dyDescent="0.15">
      <c r="A81" s="16">
        <v>10</v>
      </c>
      <c r="B81" s="17" t="s">
        <v>21</v>
      </c>
      <c r="C81" s="18">
        <v>8</v>
      </c>
      <c r="D81" s="19" t="s">
        <v>27</v>
      </c>
      <c r="E81" s="18" t="str">
        <f>"15008010615"</f>
        <v>15008010615</v>
      </c>
      <c r="F81" s="18" t="str">
        <f t="shared" si="17"/>
        <v>女</v>
      </c>
      <c r="G81" s="18">
        <v>50.9</v>
      </c>
      <c r="H81" s="20">
        <f t="shared" si="12"/>
        <v>30.54</v>
      </c>
      <c r="I81" s="18" t="str">
        <f>"0"</f>
        <v>0</v>
      </c>
      <c r="J81" s="18" t="str">
        <f>"2.5"</f>
        <v>2.5</v>
      </c>
      <c r="K81" s="18" t="str">
        <f t="shared" si="15"/>
        <v>0</v>
      </c>
      <c r="L81" s="22">
        <f t="shared" si="13"/>
        <v>33.04</v>
      </c>
      <c r="M81" s="16">
        <v>10</v>
      </c>
      <c r="N81" s="16"/>
    </row>
    <row r="82" spans="1:14" ht="24" customHeight="1" x14ac:dyDescent="0.15">
      <c r="A82" s="16">
        <v>11</v>
      </c>
      <c r="B82" s="17" t="s">
        <v>21</v>
      </c>
      <c r="C82" s="18">
        <v>8</v>
      </c>
      <c r="D82" s="19" t="s">
        <v>27</v>
      </c>
      <c r="E82" s="18" t="str">
        <f>"15008010608"</f>
        <v>15008010608</v>
      </c>
      <c r="F82" s="18" t="str">
        <f t="shared" si="17"/>
        <v>女</v>
      </c>
      <c r="G82" s="18">
        <v>55</v>
      </c>
      <c r="H82" s="20">
        <f t="shared" si="12"/>
        <v>33</v>
      </c>
      <c r="I82" s="18" t="str">
        <f>"0"</f>
        <v>0</v>
      </c>
      <c r="J82" s="18" t="str">
        <f t="shared" ref="J82:J103" si="18">"0"</f>
        <v>0</v>
      </c>
      <c r="K82" s="18" t="str">
        <f t="shared" si="15"/>
        <v>0</v>
      </c>
      <c r="L82" s="22">
        <f t="shared" si="13"/>
        <v>33</v>
      </c>
      <c r="M82" s="16">
        <v>11</v>
      </c>
      <c r="N82" s="16"/>
    </row>
    <row r="83" spans="1:14" ht="24" customHeight="1" x14ac:dyDescent="0.15">
      <c r="A83" s="16">
        <v>12</v>
      </c>
      <c r="B83" s="17" t="s">
        <v>21</v>
      </c>
      <c r="C83" s="18">
        <v>8</v>
      </c>
      <c r="D83" s="19" t="s">
        <v>27</v>
      </c>
      <c r="E83" s="18" t="str">
        <f>"15008010613"</f>
        <v>15008010613</v>
      </c>
      <c r="F83" s="18" t="str">
        <f t="shared" si="17"/>
        <v>女</v>
      </c>
      <c r="G83" s="18">
        <v>54.3</v>
      </c>
      <c r="H83" s="20">
        <f t="shared" si="12"/>
        <v>32.58</v>
      </c>
      <c r="I83" s="18" t="str">
        <f>"0"</f>
        <v>0</v>
      </c>
      <c r="J83" s="18" t="str">
        <f t="shared" si="18"/>
        <v>0</v>
      </c>
      <c r="K83" s="18" t="str">
        <f t="shared" si="15"/>
        <v>0</v>
      </c>
      <c r="L83" s="22">
        <f t="shared" si="13"/>
        <v>32.58</v>
      </c>
      <c r="M83" s="16">
        <v>12</v>
      </c>
      <c r="N83" s="16"/>
    </row>
    <row r="84" spans="1:14" ht="24" customHeight="1" x14ac:dyDescent="0.15">
      <c r="A84" s="16">
        <v>13</v>
      </c>
      <c r="B84" s="17" t="s">
        <v>21</v>
      </c>
      <c r="C84" s="18">
        <v>8</v>
      </c>
      <c r="D84" s="19" t="s">
        <v>27</v>
      </c>
      <c r="E84" s="18" t="str">
        <f>"15008010604"</f>
        <v>15008010604</v>
      </c>
      <c r="F84" s="18" t="str">
        <f>"男"</f>
        <v>男</v>
      </c>
      <c r="G84" s="18">
        <v>53.1</v>
      </c>
      <c r="H84" s="20">
        <f t="shared" si="12"/>
        <v>31.86</v>
      </c>
      <c r="I84" s="18" t="str">
        <f>"0"</f>
        <v>0</v>
      </c>
      <c r="J84" s="18" t="str">
        <f t="shared" si="18"/>
        <v>0</v>
      </c>
      <c r="K84" s="18" t="str">
        <f t="shared" si="15"/>
        <v>0</v>
      </c>
      <c r="L84" s="22">
        <f t="shared" si="13"/>
        <v>31.86</v>
      </c>
      <c r="M84" s="16">
        <v>13</v>
      </c>
      <c r="N84" s="16"/>
    </row>
    <row r="85" spans="1:14" ht="24" customHeight="1" x14ac:dyDescent="0.15">
      <c r="A85" s="16">
        <v>14</v>
      </c>
      <c r="B85" s="17" t="s">
        <v>21</v>
      </c>
      <c r="C85" s="18">
        <v>8</v>
      </c>
      <c r="D85" s="19" t="s">
        <v>27</v>
      </c>
      <c r="E85" s="18" t="str">
        <f>"15008010601"</f>
        <v>15008010601</v>
      </c>
      <c r="F85" s="18" t="str">
        <f>"男"</f>
        <v>男</v>
      </c>
      <c r="G85" s="18">
        <v>48.3</v>
      </c>
      <c r="H85" s="20">
        <f t="shared" si="12"/>
        <v>28.979999999999997</v>
      </c>
      <c r="I85" s="18" t="str">
        <f>"2"</f>
        <v>2</v>
      </c>
      <c r="J85" s="18" t="str">
        <f t="shared" si="18"/>
        <v>0</v>
      </c>
      <c r="K85" s="18" t="str">
        <f t="shared" si="15"/>
        <v>0</v>
      </c>
      <c r="L85" s="22">
        <f t="shared" si="13"/>
        <v>30.979999999999997</v>
      </c>
      <c r="M85" s="16">
        <v>14</v>
      </c>
      <c r="N85" s="16"/>
    </row>
    <row r="86" spans="1:14" ht="24" customHeight="1" x14ac:dyDescent="0.15">
      <c r="A86" s="16">
        <v>15</v>
      </c>
      <c r="B86" s="17" t="s">
        <v>21</v>
      </c>
      <c r="C86" s="18">
        <v>8</v>
      </c>
      <c r="D86" s="19" t="s">
        <v>27</v>
      </c>
      <c r="E86" s="18" t="str">
        <f>"15008010611"</f>
        <v>15008010611</v>
      </c>
      <c r="F86" s="18" t="str">
        <f>"男"</f>
        <v>男</v>
      </c>
      <c r="G86" s="18">
        <v>50.1</v>
      </c>
      <c r="H86" s="20">
        <f t="shared" si="12"/>
        <v>30.06</v>
      </c>
      <c r="I86" s="18" t="str">
        <f>"0"</f>
        <v>0</v>
      </c>
      <c r="J86" s="18" t="str">
        <f t="shared" si="18"/>
        <v>0</v>
      </c>
      <c r="K86" s="18" t="str">
        <f t="shared" si="15"/>
        <v>0</v>
      </c>
      <c r="L86" s="22">
        <f t="shared" si="13"/>
        <v>30.06</v>
      </c>
      <c r="M86" s="16">
        <v>15</v>
      </c>
      <c r="N86" s="16"/>
    </row>
    <row r="87" spans="1:14" ht="24" customHeight="1" x14ac:dyDescent="0.15">
      <c r="A87" s="16">
        <v>16</v>
      </c>
      <c r="B87" s="17" t="s">
        <v>21</v>
      </c>
      <c r="C87" s="18">
        <v>8</v>
      </c>
      <c r="D87" s="19" t="s">
        <v>27</v>
      </c>
      <c r="E87" s="18" t="str">
        <f>"15008010621"</f>
        <v>15008010621</v>
      </c>
      <c r="F87" s="18" t="str">
        <f>"男"</f>
        <v>男</v>
      </c>
      <c r="G87" s="18">
        <v>48.3</v>
      </c>
      <c r="H87" s="20">
        <f t="shared" si="12"/>
        <v>28.979999999999997</v>
      </c>
      <c r="I87" s="18" t="str">
        <f>"0"</f>
        <v>0</v>
      </c>
      <c r="J87" s="18" t="str">
        <f t="shared" si="18"/>
        <v>0</v>
      </c>
      <c r="K87" s="18" t="str">
        <f t="shared" si="15"/>
        <v>0</v>
      </c>
      <c r="L87" s="22">
        <f t="shared" si="13"/>
        <v>28.979999999999997</v>
      </c>
      <c r="M87" s="16">
        <v>16</v>
      </c>
      <c r="N87" s="16"/>
    </row>
    <row r="88" spans="1:14" ht="24" customHeight="1" x14ac:dyDescent="0.15">
      <c r="A88" s="16">
        <v>17</v>
      </c>
      <c r="B88" s="17" t="s">
        <v>21</v>
      </c>
      <c r="C88" s="18">
        <v>8</v>
      </c>
      <c r="D88" s="19" t="s">
        <v>27</v>
      </c>
      <c r="E88" s="18" t="str">
        <f>"15008010616"</f>
        <v>15008010616</v>
      </c>
      <c r="F88" s="18" t="str">
        <f>"女"</f>
        <v>女</v>
      </c>
      <c r="G88" s="18">
        <v>48.2</v>
      </c>
      <c r="H88" s="20">
        <f t="shared" si="12"/>
        <v>28.92</v>
      </c>
      <c r="I88" s="18" t="str">
        <f>"0"</f>
        <v>0</v>
      </c>
      <c r="J88" s="18" t="str">
        <f t="shared" si="18"/>
        <v>0</v>
      </c>
      <c r="K88" s="18" t="str">
        <f t="shared" si="15"/>
        <v>0</v>
      </c>
      <c r="L88" s="22">
        <f t="shared" si="13"/>
        <v>28.92</v>
      </c>
      <c r="M88" s="16">
        <v>17</v>
      </c>
      <c r="N88" s="16"/>
    </row>
    <row r="89" spans="1:14" ht="24" customHeight="1" x14ac:dyDescent="0.15">
      <c r="A89" s="16">
        <v>18</v>
      </c>
      <c r="B89" s="17" t="s">
        <v>21</v>
      </c>
      <c r="C89" s="18">
        <v>8</v>
      </c>
      <c r="D89" s="19" t="s">
        <v>27</v>
      </c>
      <c r="E89" s="18" t="str">
        <f>"15008010617"</f>
        <v>15008010617</v>
      </c>
      <c r="F89" s="18" t="str">
        <f>"男"</f>
        <v>男</v>
      </c>
      <c r="G89" s="18">
        <v>42.8</v>
      </c>
      <c r="H89" s="20">
        <f t="shared" si="12"/>
        <v>25.679999999999996</v>
      </c>
      <c r="I89" s="18" t="str">
        <f>"2"</f>
        <v>2</v>
      </c>
      <c r="J89" s="18" t="str">
        <f t="shared" si="18"/>
        <v>0</v>
      </c>
      <c r="K89" s="18" t="str">
        <f t="shared" si="15"/>
        <v>0</v>
      </c>
      <c r="L89" s="22">
        <f t="shared" si="13"/>
        <v>27.679999999999996</v>
      </c>
      <c r="M89" s="16">
        <v>18</v>
      </c>
      <c r="N89" s="16"/>
    </row>
    <row r="90" spans="1:14" ht="24" customHeight="1" x14ac:dyDescent="0.15">
      <c r="A90" s="16">
        <v>19</v>
      </c>
      <c r="B90" s="17" t="s">
        <v>21</v>
      </c>
      <c r="C90" s="18">
        <v>8</v>
      </c>
      <c r="D90" s="19" t="s">
        <v>27</v>
      </c>
      <c r="E90" s="18" t="str">
        <f>"15008010602"</f>
        <v>15008010602</v>
      </c>
      <c r="F90" s="18" t="str">
        <f t="shared" ref="F90:F95" si="19">"女"</f>
        <v>女</v>
      </c>
      <c r="G90" s="18">
        <v>0</v>
      </c>
      <c r="H90" s="20">
        <f t="shared" si="12"/>
        <v>0</v>
      </c>
      <c r="I90" s="18" t="str">
        <f>"0"</f>
        <v>0</v>
      </c>
      <c r="J90" s="18" t="str">
        <f t="shared" si="18"/>
        <v>0</v>
      </c>
      <c r="K90" s="18" t="str">
        <f t="shared" si="15"/>
        <v>0</v>
      </c>
      <c r="L90" s="22">
        <f t="shared" si="13"/>
        <v>0</v>
      </c>
      <c r="M90" s="16">
        <v>19</v>
      </c>
      <c r="N90" s="16" t="s">
        <v>19</v>
      </c>
    </row>
    <row r="91" spans="1:14" ht="24" customHeight="1" x14ac:dyDescent="0.15">
      <c r="A91" s="16">
        <v>20</v>
      </c>
      <c r="B91" s="17" t="s">
        <v>21</v>
      </c>
      <c r="C91" s="18">
        <v>8</v>
      </c>
      <c r="D91" s="19" t="s">
        <v>27</v>
      </c>
      <c r="E91" s="18" t="str">
        <f>"15008010606"</f>
        <v>15008010606</v>
      </c>
      <c r="F91" s="18" t="str">
        <f t="shared" si="19"/>
        <v>女</v>
      </c>
      <c r="G91" s="18">
        <v>0</v>
      </c>
      <c r="H91" s="20">
        <f t="shared" si="12"/>
        <v>0</v>
      </c>
      <c r="I91" s="18" t="str">
        <f>"0"</f>
        <v>0</v>
      </c>
      <c r="J91" s="18" t="str">
        <f t="shared" si="18"/>
        <v>0</v>
      </c>
      <c r="K91" s="18" t="str">
        <f t="shared" si="15"/>
        <v>0</v>
      </c>
      <c r="L91" s="22">
        <f t="shared" si="13"/>
        <v>0</v>
      </c>
      <c r="M91" s="16">
        <v>20</v>
      </c>
      <c r="N91" s="16" t="s">
        <v>19</v>
      </c>
    </row>
    <row r="92" spans="1:14" ht="24" customHeight="1" x14ac:dyDescent="0.15">
      <c r="A92" s="16">
        <v>21</v>
      </c>
      <c r="B92" s="17" t="s">
        <v>21</v>
      </c>
      <c r="C92" s="18">
        <v>8</v>
      </c>
      <c r="D92" s="19" t="s">
        <v>27</v>
      </c>
      <c r="E92" s="18" t="str">
        <f>"15008010612"</f>
        <v>15008010612</v>
      </c>
      <c r="F92" s="18" t="str">
        <f t="shared" si="19"/>
        <v>女</v>
      </c>
      <c r="G92" s="18">
        <v>0</v>
      </c>
      <c r="H92" s="20">
        <f t="shared" si="12"/>
        <v>0</v>
      </c>
      <c r="I92" s="18" t="str">
        <f>"0"</f>
        <v>0</v>
      </c>
      <c r="J92" s="18" t="str">
        <f t="shared" si="18"/>
        <v>0</v>
      </c>
      <c r="K92" s="18" t="str">
        <f t="shared" si="15"/>
        <v>0</v>
      </c>
      <c r="L92" s="22">
        <f t="shared" si="13"/>
        <v>0</v>
      </c>
      <c r="M92" s="16">
        <v>21</v>
      </c>
      <c r="N92" s="16" t="s">
        <v>19</v>
      </c>
    </row>
    <row r="93" spans="1:14" ht="24" customHeight="1" x14ac:dyDescent="0.15">
      <c r="A93" s="14">
        <v>1</v>
      </c>
      <c r="B93" s="11" t="s">
        <v>24</v>
      </c>
      <c r="C93" s="12">
        <v>27</v>
      </c>
      <c r="D93" s="13" t="s">
        <v>28</v>
      </c>
      <c r="E93" s="12" t="str">
        <f>"15027010701"</f>
        <v>15027010701</v>
      </c>
      <c r="F93" s="12" t="str">
        <f t="shared" si="19"/>
        <v>女</v>
      </c>
      <c r="G93" s="12">
        <v>67</v>
      </c>
      <c r="H93" s="15">
        <f t="shared" si="12"/>
        <v>40.199999999999996</v>
      </c>
      <c r="I93" s="12" t="str">
        <f>"0"</f>
        <v>0</v>
      </c>
      <c r="J93" s="12" t="str">
        <f t="shared" si="18"/>
        <v>0</v>
      </c>
      <c r="K93" s="12" t="str">
        <f t="shared" si="15"/>
        <v>0</v>
      </c>
      <c r="L93" s="21">
        <f t="shared" si="13"/>
        <v>40.199999999999996</v>
      </c>
      <c r="M93" s="14">
        <v>1</v>
      </c>
      <c r="N93" s="14"/>
    </row>
    <row r="94" spans="1:14" ht="24" customHeight="1" x14ac:dyDescent="0.15">
      <c r="A94" s="14">
        <v>2</v>
      </c>
      <c r="B94" s="11" t="s">
        <v>24</v>
      </c>
      <c r="C94" s="12">
        <v>27</v>
      </c>
      <c r="D94" s="13" t="s">
        <v>28</v>
      </c>
      <c r="E94" s="12" t="str">
        <f>"15027010704"</f>
        <v>15027010704</v>
      </c>
      <c r="F94" s="12" t="str">
        <f t="shared" si="19"/>
        <v>女</v>
      </c>
      <c r="G94" s="12">
        <v>55.2</v>
      </c>
      <c r="H94" s="15">
        <f t="shared" si="12"/>
        <v>33.119999999999997</v>
      </c>
      <c r="I94" s="12" t="str">
        <f>"0"</f>
        <v>0</v>
      </c>
      <c r="J94" s="12" t="str">
        <f t="shared" si="18"/>
        <v>0</v>
      </c>
      <c r="K94" s="12" t="str">
        <f t="shared" si="15"/>
        <v>0</v>
      </c>
      <c r="L94" s="21">
        <f t="shared" si="13"/>
        <v>33.119999999999997</v>
      </c>
      <c r="M94" s="14">
        <v>2</v>
      </c>
      <c r="N94" s="14"/>
    </row>
    <row r="95" spans="1:14" ht="24" customHeight="1" x14ac:dyDescent="0.15">
      <c r="A95" s="16">
        <v>3</v>
      </c>
      <c r="B95" s="17" t="s">
        <v>24</v>
      </c>
      <c r="C95" s="18">
        <v>27</v>
      </c>
      <c r="D95" s="19" t="s">
        <v>28</v>
      </c>
      <c r="E95" s="18" t="str">
        <f>"15027010705"</f>
        <v>15027010705</v>
      </c>
      <c r="F95" s="18" t="str">
        <f t="shared" si="19"/>
        <v>女</v>
      </c>
      <c r="G95" s="18">
        <v>45.3</v>
      </c>
      <c r="H95" s="20">
        <f t="shared" si="12"/>
        <v>27.179999999999996</v>
      </c>
      <c r="I95" s="18" t="str">
        <f>"2"</f>
        <v>2</v>
      </c>
      <c r="J95" s="18" t="str">
        <f t="shared" si="18"/>
        <v>0</v>
      </c>
      <c r="K95" s="18" t="str">
        <f>"1"</f>
        <v>1</v>
      </c>
      <c r="L95" s="22">
        <f t="shared" si="13"/>
        <v>30.179999999999996</v>
      </c>
      <c r="M95" s="16">
        <v>3</v>
      </c>
      <c r="N95" s="16"/>
    </row>
    <row r="96" spans="1:14" ht="24" customHeight="1" x14ac:dyDescent="0.15">
      <c r="A96" s="16">
        <v>4</v>
      </c>
      <c r="B96" s="17" t="s">
        <v>24</v>
      </c>
      <c r="C96" s="18">
        <v>27</v>
      </c>
      <c r="D96" s="19" t="s">
        <v>28</v>
      </c>
      <c r="E96" s="18" t="str">
        <f>"15027010702"</f>
        <v>15027010702</v>
      </c>
      <c r="F96" s="18" t="str">
        <f>"男"</f>
        <v>男</v>
      </c>
      <c r="G96" s="18">
        <v>48.5</v>
      </c>
      <c r="H96" s="20">
        <f t="shared" si="12"/>
        <v>29.099999999999998</v>
      </c>
      <c r="I96" s="18" t="str">
        <f>"0"</f>
        <v>0</v>
      </c>
      <c r="J96" s="18" t="str">
        <f t="shared" si="18"/>
        <v>0</v>
      </c>
      <c r="K96" s="18" t="str">
        <f t="shared" ref="K96:K110" si="20">"0"</f>
        <v>0</v>
      </c>
      <c r="L96" s="22">
        <f t="shared" si="13"/>
        <v>29.099999999999998</v>
      </c>
      <c r="M96" s="16">
        <v>4</v>
      </c>
      <c r="N96" s="16"/>
    </row>
    <row r="97" spans="1:14" ht="24" customHeight="1" x14ac:dyDescent="0.15">
      <c r="A97" s="16">
        <v>5</v>
      </c>
      <c r="B97" s="17" t="s">
        <v>24</v>
      </c>
      <c r="C97" s="18">
        <v>27</v>
      </c>
      <c r="D97" s="19" t="s">
        <v>28</v>
      </c>
      <c r="E97" s="18" t="str">
        <f>"15027010703"</f>
        <v>15027010703</v>
      </c>
      <c r="F97" s="18" t="str">
        <f>"女"</f>
        <v>女</v>
      </c>
      <c r="G97" s="18">
        <v>46.1</v>
      </c>
      <c r="H97" s="20">
        <f t="shared" si="12"/>
        <v>27.66</v>
      </c>
      <c r="I97" s="18" t="str">
        <f>"0"</f>
        <v>0</v>
      </c>
      <c r="J97" s="18" t="str">
        <f t="shared" si="18"/>
        <v>0</v>
      </c>
      <c r="K97" s="18" t="str">
        <f t="shared" si="20"/>
        <v>0</v>
      </c>
      <c r="L97" s="22">
        <f t="shared" si="13"/>
        <v>27.66</v>
      </c>
      <c r="M97" s="16">
        <v>5</v>
      </c>
      <c r="N97" s="16"/>
    </row>
    <row r="98" spans="1:14" ht="24" customHeight="1" x14ac:dyDescent="0.15">
      <c r="A98" s="14">
        <v>1</v>
      </c>
      <c r="B98" s="11" t="s">
        <v>21</v>
      </c>
      <c r="C98" s="12">
        <v>12</v>
      </c>
      <c r="D98" s="13" t="s">
        <v>29</v>
      </c>
      <c r="E98" s="12" t="str">
        <f>"15012010805"</f>
        <v>15012010805</v>
      </c>
      <c r="F98" s="12" t="str">
        <f>"女"</f>
        <v>女</v>
      </c>
      <c r="G98" s="12">
        <v>53.7</v>
      </c>
      <c r="H98" s="15">
        <f t="shared" si="12"/>
        <v>32.22</v>
      </c>
      <c r="I98" s="12" t="str">
        <f>"0"</f>
        <v>0</v>
      </c>
      <c r="J98" s="12" t="str">
        <f t="shared" si="18"/>
        <v>0</v>
      </c>
      <c r="K98" s="12" t="str">
        <f t="shared" si="20"/>
        <v>0</v>
      </c>
      <c r="L98" s="21">
        <f t="shared" si="13"/>
        <v>32.22</v>
      </c>
      <c r="M98" s="14">
        <v>1</v>
      </c>
      <c r="N98" s="14"/>
    </row>
    <row r="99" spans="1:14" ht="24" customHeight="1" x14ac:dyDescent="0.15">
      <c r="A99" s="14">
        <v>2</v>
      </c>
      <c r="B99" s="11" t="s">
        <v>21</v>
      </c>
      <c r="C99" s="12">
        <v>12</v>
      </c>
      <c r="D99" s="13" t="s">
        <v>29</v>
      </c>
      <c r="E99" s="12" t="str">
        <f>"15012010813"</f>
        <v>15012010813</v>
      </c>
      <c r="F99" s="12" t="str">
        <f>"女"</f>
        <v>女</v>
      </c>
      <c r="G99" s="12">
        <v>46</v>
      </c>
      <c r="H99" s="15">
        <f t="shared" si="12"/>
        <v>27.599999999999998</v>
      </c>
      <c r="I99" s="12" t="str">
        <f>"2"</f>
        <v>2</v>
      </c>
      <c r="J99" s="12" t="str">
        <f t="shared" si="18"/>
        <v>0</v>
      </c>
      <c r="K99" s="12" t="str">
        <f t="shared" si="20"/>
        <v>0</v>
      </c>
      <c r="L99" s="21">
        <f t="shared" si="13"/>
        <v>29.599999999999998</v>
      </c>
      <c r="M99" s="14">
        <v>2</v>
      </c>
      <c r="N99" s="14"/>
    </row>
    <row r="100" spans="1:14" ht="24" customHeight="1" x14ac:dyDescent="0.15">
      <c r="A100" s="16">
        <v>3</v>
      </c>
      <c r="B100" s="17" t="s">
        <v>21</v>
      </c>
      <c r="C100" s="18">
        <v>12</v>
      </c>
      <c r="D100" s="19" t="s">
        <v>29</v>
      </c>
      <c r="E100" s="18" t="str">
        <f>"15012010803"</f>
        <v>15012010803</v>
      </c>
      <c r="F100" s="18" t="str">
        <f t="shared" ref="F100:F103" si="21">"女"</f>
        <v>女</v>
      </c>
      <c r="G100" s="18">
        <v>45.1</v>
      </c>
      <c r="H100" s="20">
        <f t="shared" si="12"/>
        <v>27.06</v>
      </c>
      <c r="I100" s="18" t="str">
        <f>"2"</f>
        <v>2</v>
      </c>
      <c r="J100" s="18" t="str">
        <f t="shared" si="18"/>
        <v>0</v>
      </c>
      <c r="K100" s="18" t="str">
        <f t="shared" si="20"/>
        <v>0</v>
      </c>
      <c r="L100" s="22">
        <f t="shared" si="13"/>
        <v>29.06</v>
      </c>
      <c r="M100" s="16">
        <v>3</v>
      </c>
      <c r="N100" s="16"/>
    </row>
    <row r="101" spans="1:14" ht="24" customHeight="1" x14ac:dyDescent="0.15">
      <c r="A101" s="16">
        <v>4</v>
      </c>
      <c r="B101" s="17" t="s">
        <v>21</v>
      </c>
      <c r="C101" s="18">
        <v>12</v>
      </c>
      <c r="D101" s="19" t="s">
        <v>29</v>
      </c>
      <c r="E101" s="18" t="str">
        <f>"15012010811"</f>
        <v>15012010811</v>
      </c>
      <c r="F101" s="18" t="str">
        <f t="shared" si="21"/>
        <v>女</v>
      </c>
      <c r="G101" s="18">
        <v>46.5</v>
      </c>
      <c r="H101" s="20">
        <f t="shared" si="12"/>
        <v>27.9</v>
      </c>
      <c r="I101" s="18" t="str">
        <f>"0"</f>
        <v>0</v>
      </c>
      <c r="J101" s="18" t="str">
        <f t="shared" si="18"/>
        <v>0</v>
      </c>
      <c r="K101" s="18" t="str">
        <f t="shared" si="20"/>
        <v>0</v>
      </c>
      <c r="L101" s="22">
        <f t="shared" si="13"/>
        <v>27.9</v>
      </c>
      <c r="M101" s="16">
        <v>4</v>
      </c>
      <c r="N101" s="16"/>
    </row>
    <row r="102" spans="1:14" ht="24" customHeight="1" x14ac:dyDescent="0.15">
      <c r="A102" s="16">
        <v>5</v>
      </c>
      <c r="B102" s="17" t="s">
        <v>21</v>
      </c>
      <c r="C102" s="18">
        <v>12</v>
      </c>
      <c r="D102" s="19" t="s">
        <v>29</v>
      </c>
      <c r="E102" s="18" t="str">
        <f>"15012010807"</f>
        <v>15012010807</v>
      </c>
      <c r="F102" s="18" t="str">
        <f t="shared" si="21"/>
        <v>女</v>
      </c>
      <c r="G102" s="18">
        <v>39.200000000000003</v>
      </c>
      <c r="H102" s="20">
        <f t="shared" si="12"/>
        <v>23.52</v>
      </c>
      <c r="I102" s="18" t="str">
        <f>"0"</f>
        <v>0</v>
      </c>
      <c r="J102" s="18" t="str">
        <f t="shared" si="18"/>
        <v>0</v>
      </c>
      <c r="K102" s="18" t="str">
        <f t="shared" si="20"/>
        <v>0</v>
      </c>
      <c r="L102" s="22">
        <f t="shared" si="13"/>
        <v>23.52</v>
      </c>
      <c r="M102" s="16">
        <v>5</v>
      </c>
      <c r="N102" s="16"/>
    </row>
    <row r="103" spans="1:14" ht="24" customHeight="1" x14ac:dyDescent="0.15">
      <c r="A103" s="16">
        <v>6</v>
      </c>
      <c r="B103" s="17" t="s">
        <v>21</v>
      </c>
      <c r="C103" s="18">
        <v>12</v>
      </c>
      <c r="D103" s="19" t="s">
        <v>29</v>
      </c>
      <c r="E103" s="18" t="str">
        <f>"15012010809"</f>
        <v>15012010809</v>
      </c>
      <c r="F103" s="18" t="str">
        <f t="shared" si="21"/>
        <v>女</v>
      </c>
      <c r="G103" s="18">
        <v>37.299999999999997</v>
      </c>
      <c r="H103" s="20">
        <f t="shared" si="12"/>
        <v>22.38</v>
      </c>
      <c r="I103" s="18" t="str">
        <f>"0"</f>
        <v>0</v>
      </c>
      <c r="J103" s="18" t="str">
        <f t="shared" si="18"/>
        <v>0</v>
      </c>
      <c r="K103" s="18" t="str">
        <f t="shared" si="20"/>
        <v>0</v>
      </c>
      <c r="L103" s="22">
        <f t="shared" si="13"/>
        <v>22.38</v>
      </c>
      <c r="M103" s="16">
        <v>6</v>
      </c>
      <c r="N103" s="16"/>
    </row>
    <row r="104" spans="1:14" ht="24" customHeight="1" x14ac:dyDescent="0.15">
      <c r="A104" s="16">
        <v>7</v>
      </c>
      <c r="B104" s="17" t="s">
        <v>21</v>
      </c>
      <c r="C104" s="18">
        <v>12</v>
      </c>
      <c r="D104" s="19" t="s">
        <v>29</v>
      </c>
      <c r="E104" s="18" t="str">
        <f>"15012010806"</f>
        <v>15012010806</v>
      </c>
      <c r="F104" s="18" t="str">
        <f>"男"</f>
        <v>男</v>
      </c>
      <c r="G104" s="18">
        <v>29.4</v>
      </c>
      <c r="H104" s="20">
        <f t="shared" si="12"/>
        <v>17.639999999999997</v>
      </c>
      <c r="I104" s="18" t="str">
        <f>"2"</f>
        <v>2</v>
      </c>
      <c r="J104" s="18" t="str">
        <f>"2.5"</f>
        <v>2.5</v>
      </c>
      <c r="K104" s="18" t="str">
        <f t="shared" si="20"/>
        <v>0</v>
      </c>
      <c r="L104" s="22">
        <f t="shared" si="13"/>
        <v>22.139999999999997</v>
      </c>
      <c r="M104" s="16">
        <v>7</v>
      </c>
      <c r="N104" s="16"/>
    </row>
    <row r="105" spans="1:14" ht="24" customHeight="1" x14ac:dyDescent="0.15">
      <c r="A105" s="16">
        <v>8</v>
      </c>
      <c r="B105" s="17" t="s">
        <v>21</v>
      </c>
      <c r="C105" s="18">
        <v>12</v>
      </c>
      <c r="D105" s="19" t="s">
        <v>29</v>
      </c>
      <c r="E105" s="18" t="str">
        <f>"15012010801"</f>
        <v>15012010801</v>
      </c>
      <c r="F105" s="18" t="str">
        <f>"女"</f>
        <v>女</v>
      </c>
      <c r="G105" s="18">
        <v>29.4</v>
      </c>
      <c r="H105" s="20">
        <f t="shared" si="12"/>
        <v>17.639999999999997</v>
      </c>
      <c r="I105" s="18" t="str">
        <f>"2"</f>
        <v>2</v>
      </c>
      <c r="J105" s="18" t="str">
        <f>"0"</f>
        <v>0</v>
      </c>
      <c r="K105" s="18" t="str">
        <f t="shared" si="20"/>
        <v>0</v>
      </c>
      <c r="L105" s="22">
        <f t="shared" si="13"/>
        <v>19.639999999999997</v>
      </c>
      <c r="M105" s="16">
        <v>8</v>
      </c>
      <c r="N105" s="16"/>
    </row>
    <row r="106" spans="1:14" ht="24" customHeight="1" x14ac:dyDescent="0.15">
      <c r="A106" s="16">
        <v>9</v>
      </c>
      <c r="B106" s="17" t="s">
        <v>21</v>
      </c>
      <c r="C106" s="18">
        <v>12</v>
      </c>
      <c r="D106" s="19" t="s">
        <v>29</v>
      </c>
      <c r="E106" s="18" t="str">
        <f>"15012010808"</f>
        <v>15012010808</v>
      </c>
      <c r="F106" s="18" t="str">
        <f>"女"</f>
        <v>女</v>
      </c>
      <c r="G106" s="18">
        <v>32.6</v>
      </c>
      <c r="H106" s="20">
        <f t="shared" si="12"/>
        <v>19.559999999999999</v>
      </c>
      <c r="I106" s="18" t="str">
        <f>"0"</f>
        <v>0</v>
      </c>
      <c r="J106" s="18" t="str">
        <f>"0"</f>
        <v>0</v>
      </c>
      <c r="K106" s="18" t="str">
        <f t="shared" si="20"/>
        <v>0</v>
      </c>
      <c r="L106" s="22">
        <f t="shared" si="13"/>
        <v>19.559999999999999</v>
      </c>
      <c r="M106" s="16">
        <v>9</v>
      </c>
      <c r="N106" s="16"/>
    </row>
    <row r="107" spans="1:14" ht="24" customHeight="1" x14ac:dyDescent="0.15">
      <c r="A107" s="16">
        <v>10</v>
      </c>
      <c r="B107" s="17" t="s">
        <v>21</v>
      </c>
      <c r="C107" s="18">
        <v>12</v>
      </c>
      <c r="D107" s="19" t="s">
        <v>29</v>
      </c>
      <c r="E107" s="18" t="str">
        <f>"15012010802"</f>
        <v>15012010802</v>
      </c>
      <c r="F107" s="18" t="str">
        <f>"男"</f>
        <v>男</v>
      </c>
      <c r="G107" s="18">
        <v>30.2</v>
      </c>
      <c r="H107" s="20">
        <f t="shared" si="12"/>
        <v>18.119999999999997</v>
      </c>
      <c r="I107" s="18" t="str">
        <f>"0"</f>
        <v>0</v>
      </c>
      <c r="J107" s="18" t="str">
        <f>"0"</f>
        <v>0</v>
      </c>
      <c r="K107" s="18" t="str">
        <f t="shared" si="20"/>
        <v>0</v>
      </c>
      <c r="L107" s="22">
        <f t="shared" si="13"/>
        <v>18.119999999999997</v>
      </c>
      <c r="M107" s="16">
        <v>10</v>
      </c>
      <c r="N107" s="16"/>
    </row>
    <row r="108" spans="1:14" ht="24" customHeight="1" x14ac:dyDescent="0.15">
      <c r="A108" s="16">
        <v>11</v>
      </c>
      <c r="B108" s="17" t="s">
        <v>21</v>
      </c>
      <c r="C108" s="18">
        <v>12</v>
      </c>
      <c r="D108" s="19" t="s">
        <v>29</v>
      </c>
      <c r="E108" s="18" t="str">
        <f>"15012010804"</f>
        <v>15012010804</v>
      </c>
      <c r="F108" s="18" t="str">
        <f>"女"</f>
        <v>女</v>
      </c>
      <c r="G108" s="18">
        <v>28.7</v>
      </c>
      <c r="H108" s="20">
        <f t="shared" si="12"/>
        <v>17.22</v>
      </c>
      <c r="I108" s="18" t="str">
        <f>"0"</f>
        <v>0</v>
      </c>
      <c r="J108" s="18" t="str">
        <f>"0"</f>
        <v>0</v>
      </c>
      <c r="K108" s="18" t="str">
        <f t="shared" si="20"/>
        <v>0</v>
      </c>
      <c r="L108" s="22">
        <f t="shared" si="13"/>
        <v>17.22</v>
      </c>
      <c r="M108" s="16">
        <v>11</v>
      </c>
      <c r="N108" s="16"/>
    </row>
    <row r="109" spans="1:14" ht="24" customHeight="1" x14ac:dyDescent="0.15">
      <c r="A109" s="16">
        <v>12</v>
      </c>
      <c r="B109" s="17" t="s">
        <v>21</v>
      </c>
      <c r="C109" s="18">
        <v>12</v>
      </c>
      <c r="D109" s="19" t="s">
        <v>29</v>
      </c>
      <c r="E109" s="18" t="str">
        <f>"15012010812"</f>
        <v>15012010812</v>
      </c>
      <c r="F109" s="18" t="str">
        <f>"女"</f>
        <v>女</v>
      </c>
      <c r="G109" s="18">
        <v>0</v>
      </c>
      <c r="H109" s="20">
        <f t="shared" si="12"/>
        <v>0</v>
      </c>
      <c r="I109" s="18" t="str">
        <f>"0"</f>
        <v>0</v>
      </c>
      <c r="J109" s="18" t="str">
        <f>"2.5"</f>
        <v>2.5</v>
      </c>
      <c r="K109" s="18" t="str">
        <f t="shared" si="20"/>
        <v>0</v>
      </c>
      <c r="L109" s="22">
        <v>0</v>
      </c>
      <c r="M109" s="16">
        <v>12</v>
      </c>
      <c r="N109" s="16" t="s">
        <v>19</v>
      </c>
    </row>
    <row r="110" spans="1:14" ht="24" customHeight="1" x14ac:dyDescent="0.15">
      <c r="A110" s="16">
        <v>13</v>
      </c>
      <c r="B110" s="17" t="s">
        <v>21</v>
      </c>
      <c r="C110" s="18">
        <v>12</v>
      </c>
      <c r="D110" s="19" t="s">
        <v>29</v>
      </c>
      <c r="E110" s="18" t="str">
        <f>"15012010810"</f>
        <v>15012010810</v>
      </c>
      <c r="F110" s="18" t="str">
        <f>"女"</f>
        <v>女</v>
      </c>
      <c r="G110" s="18">
        <v>0</v>
      </c>
      <c r="H110" s="20">
        <f t="shared" si="12"/>
        <v>0</v>
      </c>
      <c r="I110" s="18" t="str">
        <f>"0"</f>
        <v>0</v>
      </c>
      <c r="J110" s="18" t="str">
        <f t="shared" ref="J110:J120" si="22">"0"</f>
        <v>0</v>
      </c>
      <c r="K110" s="18" t="str">
        <f t="shared" si="20"/>
        <v>0</v>
      </c>
      <c r="L110" s="22">
        <f t="shared" si="13"/>
        <v>0</v>
      </c>
      <c r="M110" s="16">
        <v>13</v>
      </c>
      <c r="N110" s="16" t="s">
        <v>19</v>
      </c>
    </row>
    <row r="111" spans="1:14" ht="24" customHeight="1" x14ac:dyDescent="0.15">
      <c r="A111" s="14">
        <v>1</v>
      </c>
      <c r="B111" s="11" t="s">
        <v>24</v>
      </c>
      <c r="C111" s="12">
        <v>21</v>
      </c>
      <c r="D111" s="13" t="s">
        <v>30</v>
      </c>
      <c r="E111" s="12" t="str">
        <f>"15021010903"</f>
        <v>15021010903</v>
      </c>
      <c r="F111" s="12" t="str">
        <f>"男"</f>
        <v>男</v>
      </c>
      <c r="G111" s="12">
        <v>72.8</v>
      </c>
      <c r="H111" s="15">
        <f t="shared" si="12"/>
        <v>43.68</v>
      </c>
      <c r="I111" s="12" t="str">
        <f>"2"</f>
        <v>2</v>
      </c>
      <c r="J111" s="12" t="str">
        <f t="shared" si="22"/>
        <v>0</v>
      </c>
      <c r="K111" s="12" t="str">
        <f>"2"</f>
        <v>2</v>
      </c>
      <c r="L111" s="21">
        <f t="shared" si="13"/>
        <v>47.68</v>
      </c>
      <c r="M111" s="14">
        <v>1</v>
      </c>
      <c r="N111" s="14"/>
    </row>
    <row r="112" spans="1:14" ht="24" customHeight="1" x14ac:dyDescent="0.15">
      <c r="A112" s="14">
        <v>2</v>
      </c>
      <c r="B112" s="11" t="s">
        <v>24</v>
      </c>
      <c r="C112" s="12">
        <v>21</v>
      </c>
      <c r="D112" s="13" t="s">
        <v>30</v>
      </c>
      <c r="E112" s="12" t="str">
        <f>"15021010901"</f>
        <v>15021010901</v>
      </c>
      <c r="F112" s="12" t="str">
        <f>"男"</f>
        <v>男</v>
      </c>
      <c r="G112" s="12">
        <v>72.599999999999994</v>
      </c>
      <c r="H112" s="15">
        <f t="shared" si="12"/>
        <v>43.559999999999995</v>
      </c>
      <c r="I112" s="12" t="str">
        <f>"2"</f>
        <v>2</v>
      </c>
      <c r="J112" s="12" t="str">
        <f t="shared" si="22"/>
        <v>0</v>
      </c>
      <c r="K112" s="12" t="str">
        <f t="shared" ref="K112:K117" si="23">"0"</f>
        <v>0</v>
      </c>
      <c r="L112" s="21">
        <f t="shared" si="13"/>
        <v>45.559999999999995</v>
      </c>
      <c r="M112" s="14">
        <v>2</v>
      </c>
      <c r="N112" s="14"/>
    </row>
    <row r="113" spans="1:14" ht="24" customHeight="1" x14ac:dyDescent="0.15">
      <c r="A113" s="16">
        <v>3</v>
      </c>
      <c r="B113" s="17" t="s">
        <v>24</v>
      </c>
      <c r="C113" s="18">
        <v>21</v>
      </c>
      <c r="D113" s="19" t="s">
        <v>30</v>
      </c>
      <c r="E113" s="18" t="str">
        <f>"15021010902"</f>
        <v>15021010902</v>
      </c>
      <c r="F113" s="18" t="str">
        <f>"女"</f>
        <v>女</v>
      </c>
      <c r="G113" s="18">
        <v>56.5</v>
      </c>
      <c r="H113" s="20">
        <f t="shared" si="12"/>
        <v>33.9</v>
      </c>
      <c r="I113" s="18" t="str">
        <f>"0"</f>
        <v>0</v>
      </c>
      <c r="J113" s="18" t="str">
        <f t="shared" si="22"/>
        <v>0</v>
      </c>
      <c r="K113" s="18" t="str">
        <f t="shared" si="23"/>
        <v>0</v>
      </c>
      <c r="L113" s="22">
        <f t="shared" si="13"/>
        <v>33.9</v>
      </c>
      <c r="M113" s="16">
        <v>3</v>
      </c>
      <c r="N113" s="16"/>
    </row>
    <row r="114" spans="1:14" ht="24" customHeight="1" x14ac:dyDescent="0.15">
      <c r="A114" s="14">
        <v>1</v>
      </c>
      <c r="B114" s="11" t="s">
        <v>21</v>
      </c>
      <c r="C114" s="12">
        <v>11</v>
      </c>
      <c r="D114" s="13" t="s">
        <v>31</v>
      </c>
      <c r="E114" s="12" t="str">
        <f>"15011011007"</f>
        <v>15011011007</v>
      </c>
      <c r="F114" s="12" t="str">
        <f>"女"</f>
        <v>女</v>
      </c>
      <c r="G114" s="12">
        <v>58.6</v>
      </c>
      <c r="H114" s="15">
        <f t="shared" si="12"/>
        <v>35.159999999999997</v>
      </c>
      <c r="I114" s="12" t="str">
        <f>"0"</f>
        <v>0</v>
      </c>
      <c r="J114" s="12" t="str">
        <f t="shared" si="22"/>
        <v>0</v>
      </c>
      <c r="K114" s="12" t="str">
        <f t="shared" si="23"/>
        <v>0</v>
      </c>
      <c r="L114" s="21">
        <f t="shared" si="13"/>
        <v>35.159999999999997</v>
      </c>
      <c r="M114" s="14">
        <v>1</v>
      </c>
      <c r="N114" s="14"/>
    </row>
    <row r="115" spans="1:14" ht="24" customHeight="1" x14ac:dyDescent="0.15">
      <c r="A115" s="14">
        <v>2</v>
      </c>
      <c r="B115" s="11" t="s">
        <v>21</v>
      </c>
      <c r="C115" s="12">
        <v>11</v>
      </c>
      <c r="D115" s="13" t="s">
        <v>31</v>
      </c>
      <c r="E115" s="12" t="str">
        <f>"15011011001"</f>
        <v>15011011001</v>
      </c>
      <c r="F115" s="12" t="str">
        <f>"女"</f>
        <v>女</v>
      </c>
      <c r="G115" s="12">
        <v>55.5</v>
      </c>
      <c r="H115" s="15">
        <f t="shared" si="12"/>
        <v>33.299999999999997</v>
      </c>
      <c r="I115" s="12" t="str">
        <f>"0"</f>
        <v>0</v>
      </c>
      <c r="J115" s="12" t="str">
        <f t="shared" si="22"/>
        <v>0</v>
      </c>
      <c r="K115" s="12" t="str">
        <f t="shared" si="23"/>
        <v>0</v>
      </c>
      <c r="L115" s="21">
        <f t="shared" si="13"/>
        <v>33.299999999999997</v>
      </c>
      <c r="M115" s="14">
        <v>2</v>
      </c>
      <c r="N115" s="14"/>
    </row>
    <row r="116" spans="1:14" ht="24" customHeight="1" x14ac:dyDescent="0.15">
      <c r="A116" s="16">
        <v>3</v>
      </c>
      <c r="B116" s="17" t="s">
        <v>21</v>
      </c>
      <c r="C116" s="18">
        <v>11</v>
      </c>
      <c r="D116" s="19" t="s">
        <v>31</v>
      </c>
      <c r="E116" s="18" t="str">
        <f>"15011011012"</f>
        <v>15011011012</v>
      </c>
      <c r="F116" s="18" t="str">
        <f>"女"</f>
        <v>女</v>
      </c>
      <c r="G116" s="18">
        <v>54.3</v>
      </c>
      <c r="H116" s="20">
        <f t="shared" si="12"/>
        <v>32.58</v>
      </c>
      <c r="I116" s="18" t="str">
        <f>"0"</f>
        <v>0</v>
      </c>
      <c r="J116" s="18" t="str">
        <f t="shared" si="22"/>
        <v>0</v>
      </c>
      <c r="K116" s="18" t="str">
        <f t="shared" si="23"/>
        <v>0</v>
      </c>
      <c r="L116" s="22">
        <f t="shared" si="13"/>
        <v>32.58</v>
      </c>
      <c r="M116" s="16">
        <v>3</v>
      </c>
      <c r="N116" s="16"/>
    </row>
    <row r="117" spans="1:14" ht="24" customHeight="1" x14ac:dyDescent="0.15">
      <c r="A117" s="16">
        <v>4</v>
      </c>
      <c r="B117" s="17" t="s">
        <v>21</v>
      </c>
      <c r="C117" s="18">
        <v>11</v>
      </c>
      <c r="D117" s="19" t="s">
        <v>31</v>
      </c>
      <c r="E117" s="18" t="str">
        <f>"15011011011"</f>
        <v>15011011011</v>
      </c>
      <c r="F117" s="18" t="str">
        <f>"女"</f>
        <v>女</v>
      </c>
      <c r="G117" s="18">
        <v>54</v>
      </c>
      <c r="H117" s="20">
        <f t="shared" si="12"/>
        <v>32.4</v>
      </c>
      <c r="I117" s="18" t="str">
        <f>"0"</f>
        <v>0</v>
      </c>
      <c r="J117" s="18" t="str">
        <f t="shared" si="22"/>
        <v>0</v>
      </c>
      <c r="K117" s="18" t="str">
        <f t="shared" si="23"/>
        <v>0</v>
      </c>
      <c r="L117" s="22">
        <f t="shared" si="13"/>
        <v>32.4</v>
      </c>
      <c r="M117" s="16">
        <v>4</v>
      </c>
      <c r="N117" s="16"/>
    </row>
    <row r="118" spans="1:14" ht="24" customHeight="1" x14ac:dyDescent="0.15">
      <c r="A118" s="16">
        <v>5</v>
      </c>
      <c r="B118" s="17" t="s">
        <v>21</v>
      </c>
      <c r="C118" s="18">
        <v>11</v>
      </c>
      <c r="D118" s="19" t="s">
        <v>31</v>
      </c>
      <c r="E118" s="18" t="str">
        <f>"15011011003"</f>
        <v>15011011003</v>
      </c>
      <c r="F118" s="18" t="str">
        <f>"男"</f>
        <v>男</v>
      </c>
      <c r="G118" s="18">
        <v>47</v>
      </c>
      <c r="H118" s="20">
        <f t="shared" si="12"/>
        <v>28.2</v>
      </c>
      <c r="I118" s="18" t="str">
        <f>"2"</f>
        <v>2</v>
      </c>
      <c r="J118" s="18" t="str">
        <f t="shared" si="22"/>
        <v>0</v>
      </c>
      <c r="K118" s="18" t="str">
        <f>"2"</f>
        <v>2</v>
      </c>
      <c r="L118" s="22">
        <f t="shared" si="13"/>
        <v>32.200000000000003</v>
      </c>
      <c r="M118" s="16">
        <v>5</v>
      </c>
      <c r="N118" s="16"/>
    </row>
    <row r="119" spans="1:14" ht="24" customHeight="1" x14ac:dyDescent="0.15">
      <c r="A119" s="16">
        <v>6</v>
      </c>
      <c r="B119" s="17" t="s">
        <v>21</v>
      </c>
      <c r="C119" s="18">
        <v>11</v>
      </c>
      <c r="D119" s="19" t="s">
        <v>31</v>
      </c>
      <c r="E119" s="18" t="str">
        <f>"15011011010"</f>
        <v>15011011010</v>
      </c>
      <c r="F119" s="18" t="str">
        <f t="shared" ref="F119:F128" si="24">"女"</f>
        <v>女</v>
      </c>
      <c r="G119" s="18">
        <v>51.2</v>
      </c>
      <c r="H119" s="20">
        <f t="shared" si="12"/>
        <v>30.72</v>
      </c>
      <c r="I119" s="18" t="str">
        <f>"0"</f>
        <v>0</v>
      </c>
      <c r="J119" s="18" t="str">
        <f t="shared" si="22"/>
        <v>0</v>
      </c>
      <c r="K119" s="18" t="str">
        <f>"0"</f>
        <v>0</v>
      </c>
      <c r="L119" s="22">
        <f t="shared" si="13"/>
        <v>30.72</v>
      </c>
      <c r="M119" s="16">
        <v>6</v>
      </c>
      <c r="N119" s="16"/>
    </row>
    <row r="120" spans="1:14" ht="24" customHeight="1" x14ac:dyDescent="0.15">
      <c r="A120" s="16">
        <v>7</v>
      </c>
      <c r="B120" s="17" t="s">
        <v>21</v>
      </c>
      <c r="C120" s="18">
        <v>11</v>
      </c>
      <c r="D120" s="19" t="s">
        <v>31</v>
      </c>
      <c r="E120" s="18" t="str">
        <f>"15011011006"</f>
        <v>15011011006</v>
      </c>
      <c r="F120" s="18" t="str">
        <f t="shared" si="24"/>
        <v>女</v>
      </c>
      <c r="G120" s="18">
        <v>46.8</v>
      </c>
      <c r="H120" s="20">
        <f t="shared" si="12"/>
        <v>28.08</v>
      </c>
      <c r="I120" s="18" t="str">
        <f>"2"</f>
        <v>2</v>
      </c>
      <c r="J120" s="18" t="str">
        <f t="shared" si="22"/>
        <v>0</v>
      </c>
      <c r="K120" s="18" t="str">
        <f>"0"</f>
        <v>0</v>
      </c>
      <c r="L120" s="22">
        <f t="shared" si="13"/>
        <v>30.08</v>
      </c>
      <c r="M120" s="16">
        <v>7</v>
      </c>
      <c r="N120" s="16"/>
    </row>
    <row r="121" spans="1:14" ht="24" customHeight="1" x14ac:dyDescent="0.15">
      <c r="A121" s="16">
        <v>8</v>
      </c>
      <c r="B121" s="17" t="s">
        <v>21</v>
      </c>
      <c r="C121" s="18">
        <v>11</v>
      </c>
      <c r="D121" s="19" t="s">
        <v>31</v>
      </c>
      <c r="E121" s="18" t="str">
        <f>"15011011008"</f>
        <v>15011011008</v>
      </c>
      <c r="F121" s="18" t="str">
        <f t="shared" si="24"/>
        <v>女</v>
      </c>
      <c r="G121" s="18">
        <v>48.3</v>
      </c>
      <c r="H121" s="20">
        <f t="shared" si="12"/>
        <v>28.979999999999997</v>
      </c>
      <c r="I121" s="18" t="str">
        <f t="shared" ref="I121:I127" si="25">"0"</f>
        <v>0</v>
      </c>
      <c r="J121" s="18" t="str">
        <f t="shared" ref="J121" si="26">"0"</f>
        <v>0</v>
      </c>
      <c r="K121" s="18" t="str">
        <f t="shared" ref="K121:K134" si="27">"0"</f>
        <v>0</v>
      </c>
      <c r="L121" s="22">
        <f t="shared" si="13"/>
        <v>28.979999999999997</v>
      </c>
      <c r="M121" s="16">
        <v>8</v>
      </c>
      <c r="N121" s="16"/>
    </row>
    <row r="122" spans="1:14" ht="24" customHeight="1" x14ac:dyDescent="0.15">
      <c r="A122" s="16">
        <v>9</v>
      </c>
      <c r="B122" s="17" t="s">
        <v>21</v>
      </c>
      <c r="C122" s="18">
        <v>11</v>
      </c>
      <c r="D122" s="19" t="s">
        <v>31</v>
      </c>
      <c r="E122" s="18" t="str">
        <f>"15011011005"</f>
        <v>15011011005</v>
      </c>
      <c r="F122" s="18" t="str">
        <f t="shared" si="24"/>
        <v>女</v>
      </c>
      <c r="G122" s="18">
        <v>43</v>
      </c>
      <c r="H122" s="20">
        <f t="shared" si="12"/>
        <v>25.8</v>
      </c>
      <c r="I122" s="18" t="str">
        <f t="shared" si="25"/>
        <v>0</v>
      </c>
      <c r="J122" s="18" t="str">
        <f>"2.5"</f>
        <v>2.5</v>
      </c>
      <c r="K122" s="18" t="str">
        <f t="shared" si="27"/>
        <v>0</v>
      </c>
      <c r="L122" s="22">
        <f t="shared" si="13"/>
        <v>28.3</v>
      </c>
      <c r="M122" s="16">
        <v>9</v>
      </c>
      <c r="N122" s="16"/>
    </row>
    <row r="123" spans="1:14" ht="24" customHeight="1" x14ac:dyDescent="0.15">
      <c r="A123" s="16">
        <v>10</v>
      </c>
      <c r="B123" s="17" t="s">
        <v>21</v>
      </c>
      <c r="C123" s="18">
        <v>11</v>
      </c>
      <c r="D123" s="19" t="s">
        <v>31</v>
      </c>
      <c r="E123" s="18" t="str">
        <f>"15011011004"</f>
        <v>15011011004</v>
      </c>
      <c r="F123" s="18" t="str">
        <f t="shared" si="24"/>
        <v>女</v>
      </c>
      <c r="G123" s="18">
        <v>44.1</v>
      </c>
      <c r="H123" s="20">
        <f t="shared" si="12"/>
        <v>26.46</v>
      </c>
      <c r="I123" s="18" t="str">
        <f t="shared" si="25"/>
        <v>0</v>
      </c>
      <c r="J123" s="18" t="str">
        <f t="shared" ref="J123:J128" si="28">"0"</f>
        <v>0</v>
      </c>
      <c r="K123" s="18" t="str">
        <f t="shared" si="27"/>
        <v>0</v>
      </c>
      <c r="L123" s="22">
        <f t="shared" si="13"/>
        <v>26.46</v>
      </c>
      <c r="M123" s="16">
        <v>10</v>
      </c>
      <c r="N123" s="16"/>
    </row>
    <row r="124" spans="1:14" ht="24" customHeight="1" x14ac:dyDescent="0.15">
      <c r="A124" s="16">
        <v>11</v>
      </c>
      <c r="B124" s="17" t="s">
        <v>21</v>
      </c>
      <c r="C124" s="18">
        <v>11</v>
      </c>
      <c r="D124" s="19" t="s">
        <v>31</v>
      </c>
      <c r="E124" s="18" t="str">
        <f>"15011011002"</f>
        <v>15011011002</v>
      </c>
      <c r="F124" s="18" t="str">
        <f t="shared" si="24"/>
        <v>女</v>
      </c>
      <c r="G124" s="18">
        <v>43.1</v>
      </c>
      <c r="H124" s="20">
        <f t="shared" si="12"/>
        <v>25.86</v>
      </c>
      <c r="I124" s="18" t="str">
        <f t="shared" si="25"/>
        <v>0</v>
      </c>
      <c r="J124" s="18" t="str">
        <f t="shared" si="28"/>
        <v>0</v>
      </c>
      <c r="K124" s="18" t="str">
        <f t="shared" si="27"/>
        <v>0</v>
      </c>
      <c r="L124" s="22">
        <f t="shared" si="13"/>
        <v>25.86</v>
      </c>
      <c r="M124" s="16">
        <v>11</v>
      </c>
      <c r="N124" s="16"/>
    </row>
    <row r="125" spans="1:14" ht="24" customHeight="1" x14ac:dyDescent="0.15">
      <c r="A125" s="16">
        <v>12</v>
      </c>
      <c r="B125" s="17" t="s">
        <v>21</v>
      </c>
      <c r="C125" s="18">
        <v>11</v>
      </c>
      <c r="D125" s="19" t="s">
        <v>31</v>
      </c>
      <c r="E125" s="18" t="str">
        <f>"15011011009"</f>
        <v>15011011009</v>
      </c>
      <c r="F125" s="18" t="str">
        <f t="shared" si="24"/>
        <v>女</v>
      </c>
      <c r="G125" s="18">
        <v>40</v>
      </c>
      <c r="H125" s="20">
        <f t="shared" si="12"/>
        <v>24</v>
      </c>
      <c r="I125" s="18" t="str">
        <f t="shared" si="25"/>
        <v>0</v>
      </c>
      <c r="J125" s="18" t="str">
        <f t="shared" si="28"/>
        <v>0</v>
      </c>
      <c r="K125" s="18" t="str">
        <f t="shared" si="27"/>
        <v>0</v>
      </c>
      <c r="L125" s="22">
        <f t="shared" si="13"/>
        <v>24</v>
      </c>
      <c r="M125" s="16">
        <v>12</v>
      </c>
      <c r="N125" s="16"/>
    </row>
    <row r="126" spans="1:14" ht="39" customHeight="1" x14ac:dyDescent="0.15">
      <c r="A126" s="14">
        <v>1</v>
      </c>
      <c r="B126" s="11" t="s">
        <v>20</v>
      </c>
      <c r="C126" s="12">
        <v>15</v>
      </c>
      <c r="D126" s="13" t="s">
        <v>32</v>
      </c>
      <c r="E126" s="12" t="str">
        <f>"15015011105"</f>
        <v>15015011105</v>
      </c>
      <c r="F126" s="12" t="str">
        <f t="shared" si="24"/>
        <v>女</v>
      </c>
      <c r="G126" s="12">
        <v>59.5</v>
      </c>
      <c r="H126" s="15">
        <f t="shared" si="12"/>
        <v>35.699999999999996</v>
      </c>
      <c r="I126" s="12" t="str">
        <f t="shared" si="25"/>
        <v>0</v>
      </c>
      <c r="J126" s="12" t="str">
        <f t="shared" si="28"/>
        <v>0</v>
      </c>
      <c r="K126" s="12" t="str">
        <f t="shared" si="27"/>
        <v>0</v>
      </c>
      <c r="L126" s="21">
        <f t="shared" si="13"/>
        <v>35.699999999999996</v>
      </c>
      <c r="M126" s="14">
        <v>1</v>
      </c>
      <c r="N126" s="14"/>
    </row>
    <row r="127" spans="1:14" ht="39" customHeight="1" x14ac:dyDescent="0.15">
      <c r="A127" s="14">
        <v>2</v>
      </c>
      <c r="B127" s="11" t="s">
        <v>20</v>
      </c>
      <c r="C127" s="12">
        <v>15</v>
      </c>
      <c r="D127" s="13" t="s">
        <v>32</v>
      </c>
      <c r="E127" s="12" t="str">
        <f>"15015011109"</f>
        <v>15015011109</v>
      </c>
      <c r="F127" s="12" t="str">
        <f t="shared" si="24"/>
        <v>女</v>
      </c>
      <c r="G127" s="12">
        <v>48.7</v>
      </c>
      <c r="H127" s="15">
        <f t="shared" si="12"/>
        <v>29.22</v>
      </c>
      <c r="I127" s="12" t="str">
        <f t="shared" si="25"/>
        <v>0</v>
      </c>
      <c r="J127" s="12" t="str">
        <f t="shared" si="28"/>
        <v>0</v>
      </c>
      <c r="K127" s="12" t="str">
        <f t="shared" si="27"/>
        <v>0</v>
      </c>
      <c r="L127" s="21">
        <f t="shared" si="13"/>
        <v>29.22</v>
      </c>
      <c r="M127" s="14">
        <v>2</v>
      </c>
      <c r="N127" s="14"/>
    </row>
    <row r="128" spans="1:14" ht="39" customHeight="1" x14ac:dyDescent="0.15">
      <c r="A128" s="16">
        <v>3</v>
      </c>
      <c r="B128" s="17" t="s">
        <v>20</v>
      </c>
      <c r="C128" s="18">
        <v>15</v>
      </c>
      <c r="D128" s="19" t="s">
        <v>32</v>
      </c>
      <c r="E128" s="18" t="str">
        <f>"15015011108"</f>
        <v>15015011108</v>
      </c>
      <c r="F128" s="18" t="str">
        <f t="shared" si="24"/>
        <v>女</v>
      </c>
      <c r="G128" s="18">
        <v>43.7</v>
      </c>
      <c r="H128" s="20">
        <f t="shared" si="12"/>
        <v>26.220000000000002</v>
      </c>
      <c r="I128" s="18" t="str">
        <f>"2"</f>
        <v>2</v>
      </c>
      <c r="J128" s="18" t="str">
        <f t="shared" si="28"/>
        <v>0</v>
      </c>
      <c r="K128" s="18" t="str">
        <f t="shared" si="27"/>
        <v>0</v>
      </c>
      <c r="L128" s="22">
        <f t="shared" si="13"/>
        <v>28.220000000000002</v>
      </c>
      <c r="M128" s="16">
        <v>3</v>
      </c>
      <c r="N128" s="16"/>
    </row>
    <row r="129" spans="1:14" ht="39" customHeight="1" x14ac:dyDescent="0.15">
      <c r="A129" s="16">
        <v>4</v>
      </c>
      <c r="B129" s="17" t="s">
        <v>20</v>
      </c>
      <c r="C129" s="18">
        <v>15</v>
      </c>
      <c r="D129" s="19" t="s">
        <v>32</v>
      </c>
      <c r="E129" s="18" t="str">
        <f>"15015011106"</f>
        <v>15015011106</v>
      </c>
      <c r="F129" s="18" t="str">
        <f>"男"</f>
        <v>男</v>
      </c>
      <c r="G129" s="18">
        <v>39.4</v>
      </c>
      <c r="H129" s="20">
        <f t="shared" si="12"/>
        <v>23.639999999999997</v>
      </c>
      <c r="I129" s="18" t="str">
        <f>"2"</f>
        <v>2</v>
      </c>
      <c r="J129" s="18" t="str">
        <f>"2.5"</f>
        <v>2.5</v>
      </c>
      <c r="K129" s="18" t="str">
        <f t="shared" si="27"/>
        <v>0</v>
      </c>
      <c r="L129" s="22">
        <f t="shared" si="13"/>
        <v>28.139999999999997</v>
      </c>
      <c r="M129" s="16">
        <v>4</v>
      </c>
      <c r="N129" s="16"/>
    </row>
    <row r="130" spans="1:14" ht="39" customHeight="1" x14ac:dyDescent="0.15">
      <c r="A130" s="16">
        <v>5</v>
      </c>
      <c r="B130" s="17" t="s">
        <v>20</v>
      </c>
      <c r="C130" s="18">
        <v>15</v>
      </c>
      <c r="D130" s="19" t="s">
        <v>32</v>
      </c>
      <c r="E130" s="18" t="str">
        <f>"15015011102"</f>
        <v>15015011102</v>
      </c>
      <c r="F130" s="18" t="str">
        <f>"女"</f>
        <v>女</v>
      </c>
      <c r="G130" s="18">
        <v>39.5</v>
      </c>
      <c r="H130" s="20">
        <f t="shared" si="12"/>
        <v>23.7</v>
      </c>
      <c r="I130" s="18" t="str">
        <f t="shared" ref="I130:I136" si="29">"0"</f>
        <v>0</v>
      </c>
      <c r="J130" s="18" t="str">
        <f t="shared" ref="J130:J137" si="30">"0"</f>
        <v>0</v>
      </c>
      <c r="K130" s="18" t="str">
        <f t="shared" si="27"/>
        <v>0</v>
      </c>
      <c r="L130" s="22">
        <f t="shared" si="13"/>
        <v>23.7</v>
      </c>
      <c r="M130" s="16">
        <v>5</v>
      </c>
      <c r="N130" s="16"/>
    </row>
    <row r="131" spans="1:14" ht="39" customHeight="1" x14ac:dyDescent="0.15">
      <c r="A131" s="16">
        <v>6</v>
      </c>
      <c r="B131" s="17" t="s">
        <v>20</v>
      </c>
      <c r="C131" s="18">
        <v>15</v>
      </c>
      <c r="D131" s="19" t="s">
        <v>32</v>
      </c>
      <c r="E131" s="18" t="str">
        <f>"15015011101"</f>
        <v>15015011101</v>
      </c>
      <c r="F131" s="18" t="str">
        <f>"女"</f>
        <v>女</v>
      </c>
      <c r="G131" s="18">
        <v>17.3</v>
      </c>
      <c r="H131" s="20">
        <f t="shared" si="12"/>
        <v>10.38</v>
      </c>
      <c r="I131" s="18" t="str">
        <f t="shared" si="29"/>
        <v>0</v>
      </c>
      <c r="J131" s="18" t="str">
        <f t="shared" si="30"/>
        <v>0</v>
      </c>
      <c r="K131" s="18" t="str">
        <f t="shared" si="27"/>
        <v>0</v>
      </c>
      <c r="L131" s="22">
        <f t="shared" si="13"/>
        <v>10.38</v>
      </c>
      <c r="M131" s="16">
        <v>6</v>
      </c>
      <c r="N131" s="16"/>
    </row>
    <row r="132" spans="1:14" ht="39" customHeight="1" x14ac:dyDescent="0.15">
      <c r="A132" s="16">
        <v>7</v>
      </c>
      <c r="B132" s="17" t="s">
        <v>20</v>
      </c>
      <c r="C132" s="18">
        <v>15</v>
      </c>
      <c r="D132" s="19" t="s">
        <v>32</v>
      </c>
      <c r="E132" s="18" t="str">
        <f>"15015011103"</f>
        <v>15015011103</v>
      </c>
      <c r="F132" s="18" t="str">
        <f>"女"</f>
        <v>女</v>
      </c>
      <c r="G132" s="18">
        <v>0</v>
      </c>
      <c r="H132" s="20">
        <f t="shared" ref="H132:H148" si="31">G132*0.6</f>
        <v>0</v>
      </c>
      <c r="I132" s="18" t="str">
        <f t="shared" si="29"/>
        <v>0</v>
      </c>
      <c r="J132" s="18" t="str">
        <f t="shared" si="30"/>
        <v>0</v>
      </c>
      <c r="K132" s="18" t="str">
        <f t="shared" si="27"/>
        <v>0</v>
      </c>
      <c r="L132" s="22">
        <f t="shared" ref="L132:L148" si="32">H132+I132+J132+K132</f>
        <v>0</v>
      </c>
      <c r="M132" s="16">
        <v>7</v>
      </c>
      <c r="N132" s="16" t="s">
        <v>19</v>
      </c>
    </row>
    <row r="133" spans="1:14" ht="39" customHeight="1" x14ac:dyDescent="0.15">
      <c r="A133" s="16">
        <v>8</v>
      </c>
      <c r="B133" s="17" t="s">
        <v>20</v>
      </c>
      <c r="C133" s="18">
        <v>15</v>
      </c>
      <c r="D133" s="19" t="s">
        <v>32</v>
      </c>
      <c r="E133" s="18" t="str">
        <f>"15015011104"</f>
        <v>15015011104</v>
      </c>
      <c r="F133" s="18" t="str">
        <f>"女"</f>
        <v>女</v>
      </c>
      <c r="G133" s="18">
        <v>0</v>
      </c>
      <c r="H133" s="20">
        <f t="shared" si="31"/>
        <v>0</v>
      </c>
      <c r="I133" s="18" t="str">
        <f t="shared" si="29"/>
        <v>0</v>
      </c>
      <c r="J133" s="18" t="str">
        <f t="shared" si="30"/>
        <v>0</v>
      </c>
      <c r="K133" s="18" t="str">
        <f t="shared" si="27"/>
        <v>0</v>
      </c>
      <c r="L133" s="22">
        <f t="shared" si="32"/>
        <v>0</v>
      </c>
      <c r="M133" s="16">
        <v>8</v>
      </c>
      <c r="N133" s="16" t="s">
        <v>19</v>
      </c>
    </row>
    <row r="134" spans="1:14" ht="39" customHeight="1" x14ac:dyDescent="0.15">
      <c r="A134" s="16">
        <v>9</v>
      </c>
      <c r="B134" s="17" t="s">
        <v>20</v>
      </c>
      <c r="C134" s="18">
        <v>15</v>
      </c>
      <c r="D134" s="19" t="s">
        <v>32</v>
      </c>
      <c r="E134" s="18" t="str">
        <f>"15015011107"</f>
        <v>15015011107</v>
      </c>
      <c r="F134" s="18" t="str">
        <f>"女"</f>
        <v>女</v>
      </c>
      <c r="G134" s="18">
        <v>0</v>
      </c>
      <c r="H134" s="20">
        <f t="shared" si="31"/>
        <v>0</v>
      </c>
      <c r="I134" s="18" t="str">
        <f t="shared" si="29"/>
        <v>0</v>
      </c>
      <c r="J134" s="18" t="str">
        <f t="shared" si="30"/>
        <v>0</v>
      </c>
      <c r="K134" s="18" t="str">
        <f t="shared" si="27"/>
        <v>0</v>
      </c>
      <c r="L134" s="22">
        <f t="shared" si="32"/>
        <v>0</v>
      </c>
      <c r="M134" s="16">
        <v>9</v>
      </c>
      <c r="N134" s="16" t="s">
        <v>19</v>
      </c>
    </row>
    <row r="135" spans="1:14" ht="24" customHeight="1" x14ac:dyDescent="0.15">
      <c r="A135" s="14">
        <v>1</v>
      </c>
      <c r="B135" s="11" t="s">
        <v>21</v>
      </c>
      <c r="C135" s="12">
        <v>14</v>
      </c>
      <c r="D135" s="13" t="s">
        <v>33</v>
      </c>
      <c r="E135" s="12" t="str">
        <f>"15014011202"</f>
        <v>15014011202</v>
      </c>
      <c r="F135" s="12" t="str">
        <f>"男"</f>
        <v>男</v>
      </c>
      <c r="G135" s="12">
        <v>56.6</v>
      </c>
      <c r="H135" s="15">
        <f t="shared" si="31"/>
        <v>33.96</v>
      </c>
      <c r="I135" s="12" t="str">
        <f t="shared" si="29"/>
        <v>0</v>
      </c>
      <c r="J135" s="12" t="str">
        <f t="shared" si="30"/>
        <v>0</v>
      </c>
      <c r="K135" s="12" t="str">
        <f>"2"</f>
        <v>2</v>
      </c>
      <c r="L135" s="21">
        <f t="shared" si="32"/>
        <v>35.96</v>
      </c>
      <c r="M135" s="14">
        <v>1</v>
      </c>
      <c r="N135" s="14"/>
    </row>
    <row r="136" spans="1:14" ht="24" customHeight="1" x14ac:dyDescent="0.15">
      <c r="A136" s="14">
        <v>2</v>
      </c>
      <c r="B136" s="11" t="s">
        <v>21</v>
      </c>
      <c r="C136" s="12">
        <v>14</v>
      </c>
      <c r="D136" s="13" t="s">
        <v>33</v>
      </c>
      <c r="E136" s="12" t="str">
        <f>"15014011201"</f>
        <v>15014011201</v>
      </c>
      <c r="F136" s="12" t="str">
        <f>"男"</f>
        <v>男</v>
      </c>
      <c r="G136" s="12">
        <v>58.6</v>
      </c>
      <c r="H136" s="15">
        <f t="shared" si="31"/>
        <v>35.159999999999997</v>
      </c>
      <c r="I136" s="12" t="str">
        <f t="shared" si="29"/>
        <v>0</v>
      </c>
      <c r="J136" s="12" t="str">
        <f t="shared" si="30"/>
        <v>0</v>
      </c>
      <c r="K136" s="12" t="str">
        <f>"0"</f>
        <v>0</v>
      </c>
      <c r="L136" s="21">
        <f t="shared" si="32"/>
        <v>35.159999999999997</v>
      </c>
      <c r="M136" s="14">
        <v>2</v>
      </c>
      <c r="N136" s="14"/>
    </row>
    <row r="137" spans="1:14" ht="24" customHeight="1" x14ac:dyDescent="0.15">
      <c r="A137" s="16">
        <v>3</v>
      </c>
      <c r="B137" s="17" t="s">
        <v>21</v>
      </c>
      <c r="C137" s="18">
        <v>14</v>
      </c>
      <c r="D137" s="19" t="s">
        <v>33</v>
      </c>
      <c r="E137" s="18" t="str">
        <f>"15014011206"</f>
        <v>15014011206</v>
      </c>
      <c r="F137" s="18" t="str">
        <f t="shared" ref="F137:F142" si="33">"女"</f>
        <v>女</v>
      </c>
      <c r="G137" s="18">
        <v>50.1</v>
      </c>
      <c r="H137" s="20">
        <f t="shared" si="31"/>
        <v>30.06</v>
      </c>
      <c r="I137" s="18" t="str">
        <f>"2"</f>
        <v>2</v>
      </c>
      <c r="J137" s="18" t="str">
        <f t="shared" si="30"/>
        <v>0</v>
      </c>
      <c r="K137" s="18" t="str">
        <f>"0"</f>
        <v>0</v>
      </c>
      <c r="L137" s="22">
        <f t="shared" si="32"/>
        <v>32.06</v>
      </c>
      <c r="M137" s="16">
        <v>3</v>
      </c>
      <c r="N137" s="16"/>
    </row>
    <row r="138" spans="1:14" ht="24" customHeight="1" x14ac:dyDescent="0.15">
      <c r="A138" s="16">
        <v>4</v>
      </c>
      <c r="B138" s="17" t="s">
        <v>21</v>
      </c>
      <c r="C138" s="18">
        <v>14</v>
      </c>
      <c r="D138" s="19" t="s">
        <v>33</v>
      </c>
      <c r="E138" s="18" t="str">
        <f>"15014011205"</f>
        <v>15014011205</v>
      </c>
      <c r="F138" s="18" t="str">
        <f t="shared" si="33"/>
        <v>女</v>
      </c>
      <c r="G138" s="18">
        <v>46.1</v>
      </c>
      <c r="H138" s="20">
        <f t="shared" si="31"/>
        <v>27.66</v>
      </c>
      <c r="I138" s="18" t="str">
        <f>"0"</f>
        <v>0</v>
      </c>
      <c r="J138" s="18" t="str">
        <f>"2.5"</f>
        <v>2.5</v>
      </c>
      <c r="K138" s="18" t="str">
        <f>"0"</f>
        <v>0</v>
      </c>
      <c r="L138" s="22">
        <f t="shared" si="32"/>
        <v>30.16</v>
      </c>
      <c r="M138" s="16">
        <v>4</v>
      </c>
      <c r="N138" s="16"/>
    </row>
    <row r="139" spans="1:14" ht="24" customHeight="1" x14ac:dyDescent="0.15">
      <c r="A139" s="16">
        <v>5</v>
      </c>
      <c r="B139" s="17" t="s">
        <v>21</v>
      </c>
      <c r="C139" s="18">
        <v>14</v>
      </c>
      <c r="D139" s="19" t="s">
        <v>33</v>
      </c>
      <c r="E139" s="18" t="str">
        <f>"15014011204"</f>
        <v>15014011204</v>
      </c>
      <c r="F139" s="18" t="str">
        <f t="shared" si="33"/>
        <v>女</v>
      </c>
      <c r="G139" s="18">
        <v>42.6</v>
      </c>
      <c r="H139" s="20">
        <f t="shared" si="31"/>
        <v>25.56</v>
      </c>
      <c r="I139" s="18" t="str">
        <f>"0"</f>
        <v>0</v>
      </c>
      <c r="J139" s="18" t="str">
        <f t="shared" ref="J139:J148" si="34">"0"</f>
        <v>0</v>
      </c>
      <c r="K139" s="18" t="str">
        <f>"0"</f>
        <v>0</v>
      </c>
      <c r="L139" s="22">
        <f t="shared" si="32"/>
        <v>25.56</v>
      </c>
      <c r="M139" s="16">
        <v>5</v>
      </c>
      <c r="N139" s="16"/>
    </row>
    <row r="140" spans="1:14" ht="24" customHeight="1" x14ac:dyDescent="0.15">
      <c r="A140" s="16">
        <v>6</v>
      </c>
      <c r="B140" s="17" t="s">
        <v>21</v>
      </c>
      <c r="C140" s="18">
        <v>14</v>
      </c>
      <c r="D140" s="19" t="s">
        <v>33</v>
      </c>
      <c r="E140" s="18" t="str">
        <f>"15014011203"</f>
        <v>15014011203</v>
      </c>
      <c r="F140" s="18" t="str">
        <f t="shared" si="33"/>
        <v>女</v>
      </c>
      <c r="G140" s="18">
        <v>40.1</v>
      </c>
      <c r="H140" s="20">
        <f t="shared" si="31"/>
        <v>24.06</v>
      </c>
      <c r="I140" s="18" t="str">
        <f>"0"</f>
        <v>0</v>
      </c>
      <c r="J140" s="18" t="str">
        <f t="shared" si="34"/>
        <v>0</v>
      </c>
      <c r="K140" s="18" t="str">
        <f>"0"</f>
        <v>0</v>
      </c>
      <c r="L140" s="22">
        <f t="shared" si="32"/>
        <v>24.06</v>
      </c>
      <c r="M140" s="16">
        <v>6</v>
      </c>
      <c r="N140" s="16"/>
    </row>
    <row r="141" spans="1:14" ht="24" customHeight="1" x14ac:dyDescent="0.15">
      <c r="A141" s="14">
        <v>1</v>
      </c>
      <c r="B141" s="11" t="s">
        <v>15</v>
      </c>
      <c r="C141" s="12">
        <v>2</v>
      </c>
      <c r="D141" s="13" t="s">
        <v>34</v>
      </c>
      <c r="E141" s="12" t="str">
        <f>"15002011308"</f>
        <v>15002011308</v>
      </c>
      <c r="F141" s="12" t="str">
        <f t="shared" si="33"/>
        <v>女</v>
      </c>
      <c r="G141" s="12">
        <v>65</v>
      </c>
      <c r="H141" s="15">
        <f t="shared" si="31"/>
        <v>39</v>
      </c>
      <c r="I141" s="12" t="str">
        <f>"2"</f>
        <v>2</v>
      </c>
      <c r="J141" s="12" t="str">
        <f t="shared" si="34"/>
        <v>0</v>
      </c>
      <c r="K141" s="12" t="str">
        <f>"2"</f>
        <v>2</v>
      </c>
      <c r="L141" s="21">
        <f t="shared" si="32"/>
        <v>43</v>
      </c>
      <c r="M141" s="14">
        <v>1</v>
      </c>
      <c r="N141" s="14"/>
    </row>
    <row r="142" spans="1:14" ht="24" customHeight="1" x14ac:dyDescent="0.15">
      <c r="A142" s="14">
        <v>2</v>
      </c>
      <c r="B142" s="11" t="s">
        <v>15</v>
      </c>
      <c r="C142" s="12">
        <v>2</v>
      </c>
      <c r="D142" s="13" t="s">
        <v>34</v>
      </c>
      <c r="E142" s="12" t="str">
        <f>"15002011303"</f>
        <v>15002011303</v>
      </c>
      <c r="F142" s="12" t="str">
        <f t="shared" si="33"/>
        <v>女</v>
      </c>
      <c r="G142" s="12">
        <v>67.900000000000006</v>
      </c>
      <c r="H142" s="15">
        <f t="shared" si="31"/>
        <v>40.74</v>
      </c>
      <c r="I142" s="12" t="str">
        <f>"0"</f>
        <v>0</v>
      </c>
      <c r="J142" s="12" t="str">
        <f t="shared" si="34"/>
        <v>0</v>
      </c>
      <c r="K142" s="12" t="str">
        <f>"0"</f>
        <v>0</v>
      </c>
      <c r="L142" s="21">
        <f t="shared" si="32"/>
        <v>40.74</v>
      </c>
      <c r="M142" s="14">
        <v>2</v>
      </c>
      <c r="N142" s="14"/>
    </row>
    <row r="143" spans="1:14" ht="24" customHeight="1" x14ac:dyDescent="0.15">
      <c r="A143" s="16">
        <v>3</v>
      </c>
      <c r="B143" s="17" t="s">
        <v>15</v>
      </c>
      <c r="C143" s="18">
        <v>2</v>
      </c>
      <c r="D143" s="19" t="s">
        <v>34</v>
      </c>
      <c r="E143" s="18" t="str">
        <f>"15002011306"</f>
        <v>15002011306</v>
      </c>
      <c r="F143" s="18" t="str">
        <f>"男"</f>
        <v>男</v>
      </c>
      <c r="G143" s="18">
        <v>60.8</v>
      </c>
      <c r="H143" s="20">
        <f t="shared" si="31"/>
        <v>36.479999999999997</v>
      </c>
      <c r="I143" s="18" t="str">
        <f>"2"</f>
        <v>2</v>
      </c>
      <c r="J143" s="18" t="str">
        <f t="shared" si="34"/>
        <v>0</v>
      </c>
      <c r="K143" s="18" t="str">
        <f>"0"</f>
        <v>0</v>
      </c>
      <c r="L143" s="22">
        <f t="shared" si="32"/>
        <v>38.479999999999997</v>
      </c>
      <c r="M143" s="16">
        <v>3</v>
      </c>
      <c r="N143" s="16"/>
    </row>
    <row r="144" spans="1:14" ht="24" customHeight="1" x14ac:dyDescent="0.15">
      <c r="A144" s="16">
        <v>4</v>
      </c>
      <c r="B144" s="17" t="s">
        <v>15</v>
      </c>
      <c r="C144" s="18">
        <v>2</v>
      </c>
      <c r="D144" s="19" t="s">
        <v>34</v>
      </c>
      <c r="E144" s="18" t="str">
        <f>"15002011301"</f>
        <v>15002011301</v>
      </c>
      <c r="F144" s="18" t="str">
        <f>"男"</f>
        <v>男</v>
      </c>
      <c r="G144" s="18">
        <v>62</v>
      </c>
      <c r="H144" s="20">
        <f t="shared" si="31"/>
        <v>37.199999999999996</v>
      </c>
      <c r="I144" s="18" t="str">
        <f>"0"</f>
        <v>0</v>
      </c>
      <c r="J144" s="18" t="str">
        <f t="shared" si="34"/>
        <v>0</v>
      </c>
      <c r="K144" s="18" t="str">
        <f>"0"</f>
        <v>0</v>
      </c>
      <c r="L144" s="22">
        <f t="shared" si="32"/>
        <v>37.199999999999996</v>
      </c>
      <c r="M144" s="16">
        <v>4</v>
      </c>
      <c r="N144" s="16"/>
    </row>
    <row r="145" spans="1:14" ht="24" customHeight="1" x14ac:dyDescent="0.15">
      <c r="A145" s="16">
        <v>5</v>
      </c>
      <c r="B145" s="17" t="s">
        <v>15</v>
      </c>
      <c r="C145" s="18">
        <v>2</v>
      </c>
      <c r="D145" s="19" t="s">
        <v>34</v>
      </c>
      <c r="E145" s="18" t="str">
        <f>"15002011305"</f>
        <v>15002011305</v>
      </c>
      <c r="F145" s="18" t="str">
        <f>"女"</f>
        <v>女</v>
      </c>
      <c r="G145" s="18">
        <v>55.7</v>
      </c>
      <c r="H145" s="20">
        <f t="shared" si="31"/>
        <v>33.42</v>
      </c>
      <c r="I145" s="18" t="str">
        <f>"0"</f>
        <v>0</v>
      </c>
      <c r="J145" s="18" t="str">
        <f t="shared" si="34"/>
        <v>0</v>
      </c>
      <c r="K145" s="18" t="str">
        <f>"2"</f>
        <v>2</v>
      </c>
      <c r="L145" s="22">
        <f t="shared" si="32"/>
        <v>35.42</v>
      </c>
      <c r="M145" s="16">
        <v>5</v>
      </c>
      <c r="N145" s="16"/>
    </row>
    <row r="146" spans="1:14" ht="24" customHeight="1" x14ac:dyDescent="0.15">
      <c r="A146" s="16">
        <v>6</v>
      </c>
      <c r="B146" s="17" t="s">
        <v>15</v>
      </c>
      <c r="C146" s="18">
        <v>2</v>
      </c>
      <c r="D146" s="19" t="s">
        <v>34</v>
      </c>
      <c r="E146" s="18" t="str">
        <f>"15002011304"</f>
        <v>15002011304</v>
      </c>
      <c r="F146" s="18" t="str">
        <f>"女"</f>
        <v>女</v>
      </c>
      <c r="G146" s="18">
        <v>53.9</v>
      </c>
      <c r="H146" s="20">
        <f t="shared" si="31"/>
        <v>32.339999999999996</v>
      </c>
      <c r="I146" s="18" t="str">
        <f>"0"</f>
        <v>0</v>
      </c>
      <c r="J146" s="18" t="str">
        <f t="shared" si="34"/>
        <v>0</v>
      </c>
      <c r="K146" s="18" t="str">
        <f>"2"</f>
        <v>2</v>
      </c>
      <c r="L146" s="16">
        <f t="shared" si="32"/>
        <v>34.339999999999996</v>
      </c>
      <c r="M146" s="16">
        <v>6</v>
      </c>
      <c r="N146" s="16"/>
    </row>
    <row r="147" spans="1:14" ht="24" customHeight="1" x14ac:dyDescent="0.15">
      <c r="A147" s="16">
        <v>7</v>
      </c>
      <c r="B147" s="17" t="s">
        <v>15</v>
      </c>
      <c r="C147" s="18">
        <v>2</v>
      </c>
      <c r="D147" s="19" t="s">
        <v>34</v>
      </c>
      <c r="E147" s="18" t="str">
        <f>"15002011307"</f>
        <v>15002011307</v>
      </c>
      <c r="F147" s="18" t="str">
        <f>"女"</f>
        <v>女</v>
      </c>
      <c r="G147" s="18">
        <v>53.5</v>
      </c>
      <c r="H147" s="20">
        <f t="shared" si="31"/>
        <v>32.1</v>
      </c>
      <c r="I147" s="18" t="str">
        <f t="shared" ref="I147" si="35">"2"</f>
        <v>2</v>
      </c>
      <c r="J147" s="18" t="str">
        <f t="shared" si="34"/>
        <v>0</v>
      </c>
      <c r="K147" s="18" t="str">
        <f>"0"</f>
        <v>0</v>
      </c>
      <c r="L147" s="16">
        <f t="shared" si="32"/>
        <v>34.1</v>
      </c>
      <c r="M147" s="16">
        <v>7</v>
      </c>
      <c r="N147" s="16"/>
    </row>
    <row r="148" spans="1:14" ht="24" customHeight="1" x14ac:dyDescent="0.15">
      <c r="A148" s="16">
        <v>8</v>
      </c>
      <c r="B148" s="17" t="s">
        <v>15</v>
      </c>
      <c r="C148" s="18">
        <v>2</v>
      </c>
      <c r="D148" s="19" t="s">
        <v>34</v>
      </c>
      <c r="E148" s="18" t="str">
        <f>"15002011302"</f>
        <v>15002011302</v>
      </c>
      <c r="F148" s="18" t="str">
        <f>"女"</f>
        <v>女</v>
      </c>
      <c r="G148" s="18">
        <v>53.2</v>
      </c>
      <c r="H148" s="20">
        <f t="shared" si="31"/>
        <v>31.92</v>
      </c>
      <c r="I148" s="18" t="str">
        <f>"0"</f>
        <v>0</v>
      </c>
      <c r="J148" s="18" t="str">
        <f t="shared" si="34"/>
        <v>0</v>
      </c>
      <c r="K148" s="18" t="str">
        <f>"0"</f>
        <v>0</v>
      </c>
      <c r="L148" s="16">
        <f t="shared" si="32"/>
        <v>31.92</v>
      </c>
      <c r="M148" s="16">
        <v>8</v>
      </c>
      <c r="N148" s="16"/>
    </row>
  </sheetData>
  <sortState ref="A141:O148">
    <sortCondition descending="1" ref="L141:L148"/>
  </sortState>
  <mergeCells count="1">
    <mergeCell ref="A1:N1"/>
  </mergeCells>
  <phoneticPr fontId="5" type="noConversion"/>
  <pageMargins left="0.75" right="0.75" top="1" bottom="1" header="0.5" footer="0.5"/>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伊金霍洛旗天骄创投运营有限公司(拟稿)</cp:lastModifiedBy>
  <dcterms:created xsi:type="dcterms:W3CDTF">2021-06-23T05:25:00Z</dcterms:created>
  <dcterms:modified xsi:type="dcterms:W3CDTF">2021-07-05T07:24:32Z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423F1EE871FD4795B4C3235156D65688</vt:lpwstr>
  </property>
  <property fmtid="{D5CDD505-2E9C-101B-9397-08002B2CF9AE}" pid="3" name="KSOProductBuildVer">
    <vt:lpwstr>2052-11.1.0.10578</vt:lpwstr>
  </property>
</Properties>
</file>